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Jadu website documents\Travel and transport\Roads\Highway permit scheme consultation\"/>
    </mc:Choice>
  </mc:AlternateContent>
  <bookViews>
    <workbookView xWindow="28680" yWindow="-120" windowWidth="29040" windowHeight="16440" tabRatio="900" activeTab="1"/>
  </bookViews>
  <sheets>
    <sheet name="Activity Volumes" sheetId="5" r:id="rId1"/>
    <sheet name="Personnel" sheetId="8" r:id="rId2"/>
    <sheet name="Cat 0,1,2 &amp; TSS Cost Matrix" sheetId="1" r:id="rId3"/>
    <sheet name="Cat 3, 4 non TSS Cost Matrix" sheetId="4" r:id="rId4"/>
    <sheet name="Total Permit Scheme Cost" sheetId="6" r:id="rId5"/>
    <sheet name="Reality Check" sheetId="9" r:id="rId6"/>
  </sheets>
  <definedNames>
    <definedName name="_xlnm.Print_Area" localSheetId="0">'Activity Volumes'!$A$1:$I$63</definedName>
    <definedName name="_xlnm.Print_Area" localSheetId="2">'Cat 0,1,2 &amp; TSS Cost Matrix'!$A$1:$AI$195</definedName>
    <definedName name="_xlnm.Print_Area" localSheetId="1">Personnel!$A$1:$H$76</definedName>
    <definedName name="_xlnm.Print_Area" localSheetId="5">'Reality Check'!$A$1:$AA$111</definedName>
    <definedName name="_xlnm.Print_Area" localSheetId="4">'Total Permit Scheme Cost'!$A$1:$O$24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E8" i="5" s="1"/>
  <c r="H8" i="5" s="1"/>
  <c r="I8" i="5" s="1"/>
  <c r="E10" i="5"/>
  <c r="H10" i="5" s="1"/>
  <c r="I10" i="5" s="1"/>
  <c r="D26" i="8" s="1"/>
  <c r="E11" i="5"/>
  <c r="E13" i="5"/>
  <c r="B20" i="5"/>
  <c r="F20" i="5"/>
  <c r="G20" i="5"/>
  <c r="E29" i="5"/>
  <c r="H29" i="5" s="1"/>
  <c r="E30" i="5"/>
  <c r="H30" i="5" s="1"/>
  <c r="I30" i="5" s="1"/>
  <c r="D52" i="8" s="1"/>
  <c r="E31" i="5"/>
  <c r="E33" i="5"/>
  <c r="H33" i="5" s="1"/>
  <c r="B40" i="5"/>
  <c r="F40" i="5"/>
  <c r="G40" i="5"/>
  <c r="G10" i="1"/>
  <c r="H10" i="1"/>
  <c r="I10" i="1"/>
  <c r="L10" i="1"/>
  <c r="M10" i="1"/>
  <c r="N10" i="1"/>
  <c r="Q10" i="1"/>
  <c r="T10" i="1" s="1"/>
  <c r="R10" i="1"/>
  <c r="S10" i="1"/>
  <c r="V10" i="1"/>
  <c r="W10" i="1"/>
  <c r="X10" i="1"/>
  <c r="AA10" i="1"/>
  <c r="AB10" i="1"/>
  <c r="AC10" i="1"/>
  <c r="A12" i="1"/>
  <c r="G15" i="1"/>
  <c r="H15" i="1"/>
  <c r="I15" i="1"/>
  <c r="L15" i="1"/>
  <c r="M15" i="1"/>
  <c r="N15" i="1"/>
  <c r="Q15" i="1"/>
  <c r="T15" i="1" s="1"/>
  <c r="R15" i="1"/>
  <c r="S15" i="1"/>
  <c r="V15" i="1"/>
  <c r="W15" i="1"/>
  <c r="X15" i="1"/>
  <c r="AA15" i="1"/>
  <c r="AB15" i="1"/>
  <c r="AC15" i="1"/>
  <c r="A17" i="1"/>
  <c r="A22" i="1" s="1"/>
  <c r="A27" i="1" s="1"/>
  <c r="G20" i="1"/>
  <c r="H20" i="1"/>
  <c r="I20" i="1"/>
  <c r="L20" i="1"/>
  <c r="M20" i="1"/>
  <c r="N20" i="1"/>
  <c r="Q20" i="1"/>
  <c r="T20" i="1" s="1"/>
  <c r="R20" i="1"/>
  <c r="S20" i="1"/>
  <c r="V20" i="1"/>
  <c r="W20" i="1"/>
  <c r="X20" i="1"/>
  <c r="Y20" i="1" s="1"/>
  <c r="AA20" i="1"/>
  <c r="AB20" i="1"/>
  <c r="AC20" i="1"/>
  <c r="G25" i="1"/>
  <c r="J25" i="1" s="1"/>
  <c r="H25" i="1"/>
  <c r="I25" i="1"/>
  <c r="L25" i="1"/>
  <c r="M25" i="1"/>
  <c r="N25" i="1"/>
  <c r="Q25" i="1"/>
  <c r="R25" i="1"/>
  <c r="T25" i="1" s="1"/>
  <c r="S25" i="1"/>
  <c r="V25" i="1"/>
  <c r="W25" i="1"/>
  <c r="X25" i="1"/>
  <c r="AA25" i="1"/>
  <c r="AB25" i="1"/>
  <c r="AC25" i="1"/>
  <c r="G31" i="1"/>
  <c r="H31" i="1"/>
  <c r="I31" i="1"/>
  <c r="L31" i="1"/>
  <c r="O31" i="1" s="1"/>
  <c r="M31" i="1"/>
  <c r="N31" i="1"/>
  <c r="Q31" i="1"/>
  <c r="R31" i="1"/>
  <c r="S31" i="1"/>
  <c r="V31" i="1"/>
  <c r="W31" i="1"/>
  <c r="X31" i="1"/>
  <c r="AA31" i="1"/>
  <c r="AB31" i="1"/>
  <c r="AC31" i="1"/>
  <c r="G36" i="1"/>
  <c r="H36" i="1"/>
  <c r="I36" i="1"/>
  <c r="L36" i="1"/>
  <c r="M36" i="1"/>
  <c r="N36" i="1"/>
  <c r="Q36" i="1"/>
  <c r="T36" i="1" s="1"/>
  <c r="R36" i="1"/>
  <c r="S36" i="1"/>
  <c r="V36" i="1"/>
  <c r="W36" i="1"/>
  <c r="Y36" i="1" s="1"/>
  <c r="X36" i="1"/>
  <c r="AA36" i="1"/>
  <c r="AB36" i="1"/>
  <c r="AC36" i="1"/>
  <c r="G41" i="1"/>
  <c r="H41" i="1"/>
  <c r="I41" i="1"/>
  <c r="L41" i="1"/>
  <c r="M41" i="1"/>
  <c r="N41" i="1"/>
  <c r="O41" i="1" s="1"/>
  <c r="Q41" i="1"/>
  <c r="R41" i="1"/>
  <c r="S41" i="1"/>
  <c r="V41" i="1"/>
  <c r="W41" i="1"/>
  <c r="X41" i="1"/>
  <c r="AA41" i="1"/>
  <c r="AB41" i="1"/>
  <c r="AD41" i="1" s="1"/>
  <c r="AC41" i="1"/>
  <c r="G46" i="1"/>
  <c r="H46" i="1"/>
  <c r="I46" i="1"/>
  <c r="L46" i="1"/>
  <c r="M46" i="1"/>
  <c r="N46" i="1"/>
  <c r="Q46" i="1"/>
  <c r="R46" i="1"/>
  <c r="S46" i="1"/>
  <c r="V46" i="1"/>
  <c r="W46" i="1"/>
  <c r="X46" i="1"/>
  <c r="AA46" i="1"/>
  <c r="AB46" i="1"/>
  <c r="AC46" i="1"/>
  <c r="AD46" i="1" s="1"/>
  <c r="G51" i="1"/>
  <c r="H51" i="1"/>
  <c r="J51" i="1" s="1"/>
  <c r="I51" i="1"/>
  <c r="L51" i="1"/>
  <c r="M51" i="1"/>
  <c r="N51" i="1"/>
  <c r="Q51" i="1"/>
  <c r="R51" i="1"/>
  <c r="S51" i="1"/>
  <c r="V51" i="1"/>
  <c r="Y51" i="1" s="1"/>
  <c r="W51" i="1"/>
  <c r="X51" i="1"/>
  <c r="AA51" i="1"/>
  <c r="AB51" i="1"/>
  <c r="AC51" i="1"/>
  <c r="G56" i="1"/>
  <c r="H56" i="1"/>
  <c r="I56" i="1"/>
  <c r="L56" i="1"/>
  <c r="M56" i="1"/>
  <c r="N56" i="1"/>
  <c r="Q56" i="1"/>
  <c r="R56" i="1"/>
  <c r="S56" i="1"/>
  <c r="T56" i="1" s="1"/>
  <c r="V56" i="1"/>
  <c r="W56" i="1"/>
  <c r="X56" i="1"/>
  <c r="AA56" i="1"/>
  <c r="AD56" i="1" s="1"/>
  <c r="AB56" i="1"/>
  <c r="AC56" i="1"/>
  <c r="G61" i="1"/>
  <c r="J61" i="1" s="1"/>
  <c r="H61" i="1"/>
  <c r="I61" i="1"/>
  <c r="L61" i="1"/>
  <c r="M61" i="1"/>
  <c r="N61" i="1"/>
  <c r="Q61" i="1"/>
  <c r="R61" i="1"/>
  <c r="S61" i="1"/>
  <c r="T61" i="1" s="1"/>
  <c r="V61" i="1"/>
  <c r="W61" i="1"/>
  <c r="X61" i="1"/>
  <c r="AA61" i="1"/>
  <c r="AB61" i="1"/>
  <c r="AC61" i="1"/>
  <c r="AD61" i="1" s="1"/>
  <c r="G66" i="1"/>
  <c r="H66" i="1"/>
  <c r="I66" i="1"/>
  <c r="L66" i="1"/>
  <c r="M66" i="1"/>
  <c r="N66" i="1"/>
  <c r="Q66" i="1"/>
  <c r="R66" i="1"/>
  <c r="S66" i="1"/>
  <c r="V66" i="1"/>
  <c r="Y66" i="1" s="1"/>
  <c r="W66" i="1"/>
  <c r="X66" i="1"/>
  <c r="AA66" i="1"/>
  <c r="AB66" i="1"/>
  <c r="AD66" i="1" s="1"/>
  <c r="AC66" i="1"/>
  <c r="G71" i="1"/>
  <c r="H71" i="1"/>
  <c r="I71" i="1"/>
  <c r="L71" i="1"/>
  <c r="M71" i="1"/>
  <c r="O71" i="1" s="1"/>
  <c r="N71" i="1"/>
  <c r="Q71" i="1"/>
  <c r="R71" i="1"/>
  <c r="S71" i="1"/>
  <c r="V71" i="1"/>
  <c r="W71" i="1"/>
  <c r="Y71" i="1" s="1"/>
  <c r="X71" i="1"/>
  <c r="AA71" i="1"/>
  <c r="AB71" i="1"/>
  <c r="AC71" i="1"/>
  <c r="G76" i="1"/>
  <c r="H76" i="1"/>
  <c r="I76" i="1"/>
  <c r="L76" i="1"/>
  <c r="M76" i="1"/>
  <c r="N76" i="1"/>
  <c r="Q76" i="1"/>
  <c r="R76" i="1"/>
  <c r="S76" i="1"/>
  <c r="V76" i="1"/>
  <c r="W76" i="1"/>
  <c r="X76" i="1"/>
  <c r="AA76" i="1"/>
  <c r="AB76" i="1"/>
  <c r="AC76" i="1"/>
  <c r="G81" i="1"/>
  <c r="H81" i="1"/>
  <c r="I81" i="1"/>
  <c r="L81" i="1"/>
  <c r="M81" i="1"/>
  <c r="N81" i="1"/>
  <c r="Q81" i="1"/>
  <c r="R81" i="1"/>
  <c r="S81" i="1"/>
  <c r="V81" i="1"/>
  <c r="W81" i="1"/>
  <c r="X81" i="1"/>
  <c r="AA81" i="1"/>
  <c r="AD81" i="1" s="1"/>
  <c r="AB81" i="1"/>
  <c r="AC81" i="1"/>
  <c r="G86" i="1"/>
  <c r="H86" i="1"/>
  <c r="I86" i="1"/>
  <c r="L86" i="1"/>
  <c r="M86" i="1"/>
  <c r="N86" i="1"/>
  <c r="Q86" i="1"/>
  <c r="R86" i="1"/>
  <c r="S86" i="1"/>
  <c r="V86" i="1"/>
  <c r="W86" i="1"/>
  <c r="X86" i="1"/>
  <c r="Y86" i="1" s="1"/>
  <c r="AA86" i="1"/>
  <c r="AB86" i="1"/>
  <c r="AD86" i="1" s="1"/>
  <c r="AC86" i="1"/>
  <c r="A88" i="1"/>
  <c r="G91" i="1"/>
  <c r="H91" i="1"/>
  <c r="I91" i="1"/>
  <c r="L91" i="1"/>
  <c r="M91" i="1"/>
  <c r="N91" i="1"/>
  <c r="Q91" i="1"/>
  <c r="R91" i="1"/>
  <c r="S91" i="1"/>
  <c r="V91" i="1"/>
  <c r="W91" i="1"/>
  <c r="X91" i="1"/>
  <c r="Y91" i="1" s="1"/>
  <c r="AA91" i="1"/>
  <c r="AB91" i="1"/>
  <c r="AD91" i="1" s="1"/>
  <c r="AC91" i="1"/>
  <c r="A93" i="1"/>
  <c r="G96" i="1"/>
  <c r="H96" i="1"/>
  <c r="I96" i="1"/>
  <c r="L96" i="1"/>
  <c r="M96" i="1"/>
  <c r="N96" i="1"/>
  <c r="Q96" i="1"/>
  <c r="R96" i="1"/>
  <c r="T96" i="1" s="1"/>
  <c r="S96" i="1"/>
  <c r="V96" i="1"/>
  <c r="W96" i="1"/>
  <c r="X96" i="1"/>
  <c r="Y96" i="1" s="1"/>
  <c r="AA96" i="1"/>
  <c r="AB96" i="1"/>
  <c r="AC96" i="1"/>
  <c r="G101" i="1"/>
  <c r="H101" i="1"/>
  <c r="I101" i="1"/>
  <c r="L101" i="1"/>
  <c r="M101" i="1"/>
  <c r="N101" i="1"/>
  <c r="Q101" i="1"/>
  <c r="T101" i="1" s="1"/>
  <c r="R101" i="1"/>
  <c r="S101" i="1"/>
  <c r="V101" i="1"/>
  <c r="W101" i="1"/>
  <c r="X101" i="1"/>
  <c r="AA101" i="1"/>
  <c r="AB101" i="1"/>
  <c r="AC101" i="1"/>
  <c r="AD101" i="1" s="1"/>
  <c r="G106" i="1"/>
  <c r="H106" i="1"/>
  <c r="J106" i="1" s="1"/>
  <c r="I106" i="1"/>
  <c r="L106" i="1"/>
  <c r="M106" i="1"/>
  <c r="N106" i="1"/>
  <c r="Q106" i="1"/>
  <c r="R106" i="1"/>
  <c r="T106" i="1" s="1"/>
  <c r="S106" i="1"/>
  <c r="V106" i="1"/>
  <c r="W106" i="1"/>
  <c r="X106" i="1"/>
  <c r="AA106" i="1"/>
  <c r="AB106" i="1"/>
  <c r="AC106" i="1"/>
  <c r="A108" i="1"/>
  <c r="A113" i="1" s="1"/>
  <c r="A118" i="1" s="1"/>
  <c r="A123" i="1" s="1"/>
  <c r="A128" i="1" s="1"/>
  <c r="A133" i="1" s="1"/>
  <c r="G111" i="1"/>
  <c r="H111" i="1"/>
  <c r="I111" i="1"/>
  <c r="L111" i="1"/>
  <c r="M111" i="1"/>
  <c r="N111" i="1"/>
  <c r="Q111" i="1"/>
  <c r="R111" i="1"/>
  <c r="T111" i="1" s="1"/>
  <c r="S111" i="1"/>
  <c r="V111" i="1"/>
  <c r="W111" i="1"/>
  <c r="X111" i="1"/>
  <c r="AA111" i="1"/>
  <c r="AB111" i="1"/>
  <c r="AD111" i="1" s="1"/>
  <c r="AC111" i="1"/>
  <c r="G116" i="1"/>
  <c r="H116" i="1"/>
  <c r="I116" i="1"/>
  <c r="L116" i="1"/>
  <c r="M116" i="1"/>
  <c r="N116" i="1"/>
  <c r="Q116" i="1"/>
  <c r="T116" i="1" s="1"/>
  <c r="R116" i="1"/>
  <c r="S116" i="1"/>
  <c r="V116" i="1"/>
  <c r="W116" i="1"/>
  <c r="X116" i="1"/>
  <c r="AA116" i="1"/>
  <c r="AB116" i="1"/>
  <c r="AC116" i="1"/>
  <c r="G121" i="1"/>
  <c r="H121" i="1"/>
  <c r="I121" i="1"/>
  <c r="L121" i="1"/>
  <c r="M121" i="1"/>
  <c r="N121" i="1"/>
  <c r="Q121" i="1"/>
  <c r="R121" i="1"/>
  <c r="S121" i="1"/>
  <c r="V121" i="1"/>
  <c r="Y121" i="1" s="1"/>
  <c r="W121" i="1"/>
  <c r="X121" i="1"/>
  <c r="AA121" i="1"/>
  <c r="AB121" i="1"/>
  <c r="AC121" i="1"/>
  <c r="G126" i="1"/>
  <c r="H126" i="1"/>
  <c r="I126" i="1"/>
  <c r="L126" i="1"/>
  <c r="M126" i="1"/>
  <c r="N126" i="1"/>
  <c r="Q126" i="1"/>
  <c r="R126" i="1"/>
  <c r="S126" i="1"/>
  <c r="V126" i="1"/>
  <c r="W126" i="1"/>
  <c r="X126" i="1"/>
  <c r="AA126" i="1"/>
  <c r="AB126" i="1"/>
  <c r="AC126" i="1"/>
  <c r="G131" i="1"/>
  <c r="H131" i="1"/>
  <c r="I131" i="1"/>
  <c r="J131" i="1"/>
  <c r="L131" i="1"/>
  <c r="M131" i="1"/>
  <c r="N131" i="1"/>
  <c r="Q131" i="1"/>
  <c r="R131" i="1"/>
  <c r="S131" i="1"/>
  <c r="T131" i="1" s="1"/>
  <c r="V131" i="1"/>
  <c r="W131" i="1"/>
  <c r="Y131" i="1" s="1"/>
  <c r="X131" i="1"/>
  <c r="AA131" i="1"/>
  <c r="AB131" i="1"/>
  <c r="AC131" i="1"/>
  <c r="G136" i="1"/>
  <c r="H136" i="1"/>
  <c r="J136" i="1" s="1"/>
  <c r="I136" i="1"/>
  <c r="L136" i="1"/>
  <c r="O136" i="1" s="1"/>
  <c r="M136" i="1"/>
  <c r="N136" i="1"/>
  <c r="Q136" i="1"/>
  <c r="R136" i="1"/>
  <c r="T136" i="1" s="1"/>
  <c r="S136" i="1"/>
  <c r="V136" i="1"/>
  <c r="W136" i="1"/>
  <c r="X136" i="1"/>
  <c r="AA136" i="1"/>
  <c r="AB136" i="1"/>
  <c r="AC136" i="1"/>
  <c r="G141" i="1"/>
  <c r="H141" i="1"/>
  <c r="I141" i="1"/>
  <c r="L141" i="1"/>
  <c r="O141" i="1"/>
  <c r="M141" i="1"/>
  <c r="N141" i="1"/>
  <c r="Q141" i="1"/>
  <c r="R141" i="1"/>
  <c r="S141" i="1"/>
  <c r="V141" i="1"/>
  <c r="W141" i="1"/>
  <c r="Y141" i="1"/>
  <c r="X141" i="1"/>
  <c r="AA141" i="1"/>
  <c r="AB141" i="1"/>
  <c r="AC141" i="1"/>
  <c r="G146" i="1"/>
  <c r="H146" i="1"/>
  <c r="I146" i="1"/>
  <c r="L146" i="1"/>
  <c r="M146" i="1"/>
  <c r="N146" i="1"/>
  <c r="Q146" i="1"/>
  <c r="R146" i="1"/>
  <c r="S146" i="1"/>
  <c r="V146" i="1"/>
  <c r="Y146" i="1" s="1"/>
  <c r="W146" i="1"/>
  <c r="X146" i="1"/>
  <c r="AA146" i="1"/>
  <c r="AB146" i="1"/>
  <c r="AC146" i="1"/>
  <c r="G151" i="1"/>
  <c r="H151" i="1"/>
  <c r="I151" i="1"/>
  <c r="J151" i="1" s="1"/>
  <c r="L151" i="1"/>
  <c r="M151" i="1"/>
  <c r="O151" i="1" s="1"/>
  <c r="N151" i="1"/>
  <c r="Q151" i="1"/>
  <c r="R151" i="1"/>
  <c r="S151" i="1"/>
  <c r="V151" i="1"/>
  <c r="W151" i="1"/>
  <c r="Y151" i="1" s="1"/>
  <c r="X151" i="1"/>
  <c r="AA151" i="1"/>
  <c r="AB151" i="1"/>
  <c r="AC151" i="1"/>
  <c r="G156" i="1"/>
  <c r="H156" i="1"/>
  <c r="I156" i="1"/>
  <c r="L156" i="1"/>
  <c r="O156" i="1" s="1"/>
  <c r="M156" i="1"/>
  <c r="N156" i="1"/>
  <c r="Q156" i="1"/>
  <c r="R156" i="1"/>
  <c r="S156" i="1"/>
  <c r="V156" i="1"/>
  <c r="W156" i="1"/>
  <c r="X156" i="1"/>
  <c r="Y156" i="1" s="1"/>
  <c r="AA156" i="1"/>
  <c r="AB156" i="1"/>
  <c r="AC156" i="1"/>
  <c r="G161" i="1"/>
  <c r="H161" i="1"/>
  <c r="I161" i="1"/>
  <c r="L161" i="1"/>
  <c r="M161" i="1"/>
  <c r="O161" i="1" s="1"/>
  <c r="N161" i="1"/>
  <c r="Q161" i="1"/>
  <c r="R161" i="1"/>
  <c r="S161" i="1"/>
  <c r="V161" i="1"/>
  <c r="W161" i="1"/>
  <c r="Y161" i="1" s="1"/>
  <c r="X161" i="1"/>
  <c r="AA161" i="1"/>
  <c r="AB161" i="1"/>
  <c r="AC161" i="1"/>
  <c r="G163" i="1"/>
  <c r="D7" i="9"/>
  <c r="H163" i="1"/>
  <c r="I163" i="1"/>
  <c r="F7" i="9" s="1"/>
  <c r="L163" i="1"/>
  <c r="I7" i="9"/>
  <c r="M163" i="1"/>
  <c r="J7" i="9"/>
  <c r="N163" i="1"/>
  <c r="K7" i="9" s="1"/>
  <c r="Q163" i="1"/>
  <c r="R163" i="1"/>
  <c r="O7" i="9" s="1"/>
  <c r="S163" i="1"/>
  <c r="P7" i="9" s="1"/>
  <c r="V163" i="1"/>
  <c r="S7" i="9" s="1"/>
  <c r="V7" i="9" s="1"/>
  <c r="W163" i="1"/>
  <c r="T7" i="9" s="1"/>
  <c r="X163" i="1"/>
  <c r="U7" i="9" s="1"/>
  <c r="AA163" i="1"/>
  <c r="X7" i="9" s="1"/>
  <c r="AB163" i="1"/>
  <c r="Y7" i="9" s="1"/>
  <c r="AC163" i="1"/>
  <c r="Z7" i="9" s="1"/>
  <c r="AF163" i="1"/>
  <c r="AG163" i="1"/>
  <c r="AH163" i="1"/>
  <c r="G191" i="1"/>
  <c r="L191" i="1"/>
  <c r="Q191" i="1"/>
  <c r="V191" i="1"/>
  <c r="AA191" i="1"/>
  <c r="G10" i="4"/>
  <c r="J10" i="4" s="1"/>
  <c r="H10" i="4"/>
  <c r="I10" i="4"/>
  <c r="L10" i="4"/>
  <c r="M10" i="4"/>
  <c r="N10" i="4"/>
  <c r="Q10" i="4"/>
  <c r="R10" i="4"/>
  <c r="S10" i="4"/>
  <c r="V10" i="4"/>
  <c r="W10" i="4"/>
  <c r="X10" i="4"/>
  <c r="AA10" i="4"/>
  <c r="AB10" i="4"/>
  <c r="AC10" i="4"/>
  <c r="A12" i="4"/>
  <c r="A17" i="4" s="1"/>
  <c r="A22" i="4" s="1"/>
  <c r="A27" i="4" s="1"/>
  <c r="G15" i="4"/>
  <c r="H15" i="4"/>
  <c r="I15" i="4"/>
  <c r="L15" i="4"/>
  <c r="M15" i="4"/>
  <c r="N15" i="4"/>
  <c r="Q15" i="4"/>
  <c r="R15" i="4"/>
  <c r="S15" i="4"/>
  <c r="V15" i="4"/>
  <c r="W15" i="4"/>
  <c r="X15" i="4"/>
  <c r="AA15" i="4"/>
  <c r="AD15" i="4" s="1"/>
  <c r="AB15" i="4"/>
  <c r="AC15" i="4"/>
  <c r="G20" i="4"/>
  <c r="J20" i="4" s="1"/>
  <c r="H20" i="4"/>
  <c r="I20" i="4"/>
  <c r="L20" i="4"/>
  <c r="M20" i="4"/>
  <c r="N20" i="4"/>
  <c r="Q20" i="4"/>
  <c r="R20" i="4"/>
  <c r="S20" i="4"/>
  <c r="T20" i="4" s="1"/>
  <c r="V20" i="4"/>
  <c r="W20" i="4"/>
  <c r="Y20" i="4" s="1"/>
  <c r="X20" i="4"/>
  <c r="AA20" i="4"/>
  <c r="AB20" i="4"/>
  <c r="AC20" i="4"/>
  <c r="G25" i="4"/>
  <c r="H25" i="4"/>
  <c r="I25" i="4"/>
  <c r="L25" i="4"/>
  <c r="M25" i="4"/>
  <c r="N25" i="4"/>
  <c r="Q25" i="4"/>
  <c r="R25" i="4"/>
  <c r="S25" i="4"/>
  <c r="V25" i="4"/>
  <c r="W25" i="4"/>
  <c r="X25" i="4"/>
  <c r="AA25" i="4"/>
  <c r="AB25" i="4"/>
  <c r="AC25" i="4"/>
  <c r="G31" i="4"/>
  <c r="H31" i="4"/>
  <c r="J31" i="4"/>
  <c r="I31" i="4"/>
  <c r="L31" i="4"/>
  <c r="M31" i="4"/>
  <c r="N31" i="4"/>
  <c r="Q31" i="4"/>
  <c r="T31" i="4" s="1"/>
  <c r="R31" i="4"/>
  <c r="S31" i="4"/>
  <c r="V31" i="4"/>
  <c r="W31" i="4"/>
  <c r="X31" i="4"/>
  <c r="AA31" i="4"/>
  <c r="AB31" i="4"/>
  <c r="AC31" i="4"/>
  <c r="G36" i="4"/>
  <c r="H36" i="4"/>
  <c r="I36" i="4"/>
  <c r="L36" i="4"/>
  <c r="M36" i="4"/>
  <c r="N36" i="4"/>
  <c r="Q36" i="4"/>
  <c r="R36" i="4"/>
  <c r="S36" i="4"/>
  <c r="V36" i="4"/>
  <c r="W36" i="4"/>
  <c r="X36" i="4"/>
  <c r="AA36" i="4"/>
  <c r="AB36" i="4"/>
  <c r="AC36" i="4"/>
  <c r="G41" i="4"/>
  <c r="H41" i="4"/>
  <c r="I41" i="4"/>
  <c r="L41" i="4"/>
  <c r="M41" i="4"/>
  <c r="N41" i="4"/>
  <c r="O41" i="4" s="1"/>
  <c r="Q41" i="4"/>
  <c r="R41" i="4"/>
  <c r="S41" i="4"/>
  <c r="V41" i="4"/>
  <c r="W41" i="4"/>
  <c r="Y41" i="4" s="1"/>
  <c r="X41" i="4"/>
  <c r="AA41" i="4"/>
  <c r="AB41" i="4"/>
  <c r="AC41" i="4"/>
  <c r="G46" i="4"/>
  <c r="H46" i="4"/>
  <c r="J46" i="4" s="1"/>
  <c r="I46" i="4"/>
  <c r="L46" i="4"/>
  <c r="O46" i="4" s="1"/>
  <c r="M46" i="4"/>
  <c r="N46" i="4"/>
  <c r="Q46" i="4"/>
  <c r="R46" i="4"/>
  <c r="S46" i="4"/>
  <c r="V46" i="4"/>
  <c r="W46" i="4"/>
  <c r="X46" i="4"/>
  <c r="AA46" i="4"/>
  <c r="AB46" i="4"/>
  <c r="AC46" i="4"/>
  <c r="G51" i="4"/>
  <c r="H51" i="4"/>
  <c r="I51" i="4"/>
  <c r="J51" i="4" s="1"/>
  <c r="L51" i="4"/>
  <c r="M51" i="4"/>
  <c r="O51" i="4" s="1"/>
  <c r="N51" i="4"/>
  <c r="Q51" i="4"/>
  <c r="R51" i="4"/>
  <c r="S51" i="4"/>
  <c r="V51" i="4"/>
  <c r="W51" i="4"/>
  <c r="Y51" i="4" s="1"/>
  <c r="X51" i="4"/>
  <c r="AA51" i="4"/>
  <c r="AD51" i="4" s="1"/>
  <c r="AB51" i="4"/>
  <c r="AC51" i="4"/>
  <c r="G56" i="4"/>
  <c r="H56" i="4"/>
  <c r="I56" i="4"/>
  <c r="L56" i="4"/>
  <c r="M56" i="4"/>
  <c r="N56" i="4"/>
  <c r="Q56" i="4"/>
  <c r="R56" i="4"/>
  <c r="S56" i="4"/>
  <c r="T56" i="4" s="1"/>
  <c r="V56" i="4"/>
  <c r="W56" i="4"/>
  <c r="Y56" i="4" s="1"/>
  <c r="X56" i="4"/>
  <c r="AA56" i="4"/>
  <c r="AD56" i="4" s="1"/>
  <c r="AB56" i="4"/>
  <c r="AC56" i="4"/>
  <c r="G61" i="4"/>
  <c r="H61" i="4"/>
  <c r="J61" i="4" s="1"/>
  <c r="I61" i="4"/>
  <c r="L61" i="4"/>
  <c r="M61" i="4"/>
  <c r="N61" i="4"/>
  <c r="Q61" i="4"/>
  <c r="R61" i="4"/>
  <c r="S61" i="4"/>
  <c r="V61" i="4"/>
  <c r="W61" i="4"/>
  <c r="X61" i="4"/>
  <c r="AA61" i="4"/>
  <c r="AB61" i="4"/>
  <c r="AC61" i="4"/>
  <c r="G66" i="4"/>
  <c r="H66" i="4"/>
  <c r="I66" i="4"/>
  <c r="L66" i="4"/>
  <c r="M66" i="4"/>
  <c r="N66" i="4"/>
  <c r="Q66" i="4"/>
  <c r="T66" i="4" s="1"/>
  <c r="R66" i="4"/>
  <c r="S66" i="4"/>
  <c r="V66" i="4"/>
  <c r="W66" i="4"/>
  <c r="X66" i="4"/>
  <c r="AA66" i="4"/>
  <c r="AB66" i="4"/>
  <c r="AC66" i="4"/>
  <c r="G71" i="4"/>
  <c r="H71" i="4"/>
  <c r="I71" i="4"/>
  <c r="L71" i="4"/>
  <c r="M71" i="4"/>
  <c r="N71" i="4"/>
  <c r="Q71" i="4"/>
  <c r="R71" i="4"/>
  <c r="S71" i="4"/>
  <c r="V71" i="4"/>
  <c r="W71" i="4"/>
  <c r="X71" i="4"/>
  <c r="AA71" i="4"/>
  <c r="AB71" i="4"/>
  <c r="AC71" i="4"/>
  <c r="G76" i="4"/>
  <c r="H76" i="4"/>
  <c r="I76" i="4"/>
  <c r="L76" i="4"/>
  <c r="M76" i="4"/>
  <c r="N76" i="4"/>
  <c r="Q76" i="4"/>
  <c r="R76" i="4"/>
  <c r="S76" i="4"/>
  <c r="T76" i="4" s="1"/>
  <c r="V76" i="4"/>
  <c r="W76" i="4"/>
  <c r="Y76" i="4" s="1"/>
  <c r="X76" i="4"/>
  <c r="AA76" i="4"/>
  <c r="AB76" i="4"/>
  <c r="AC76" i="4"/>
  <c r="AD76" i="4" s="1"/>
  <c r="G81" i="4"/>
  <c r="H81" i="4"/>
  <c r="I81" i="4"/>
  <c r="L81" i="4"/>
  <c r="M81" i="4"/>
  <c r="N81" i="4"/>
  <c r="Q81" i="4"/>
  <c r="R81" i="4"/>
  <c r="T81" i="4" s="1"/>
  <c r="S81" i="4"/>
  <c r="V81" i="4"/>
  <c r="W81" i="4"/>
  <c r="X81" i="4"/>
  <c r="AA81" i="4"/>
  <c r="AB81" i="4"/>
  <c r="AC81" i="4"/>
  <c r="G86" i="4"/>
  <c r="H86" i="4"/>
  <c r="I86" i="4"/>
  <c r="J86" i="4" s="1"/>
  <c r="L86" i="4"/>
  <c r="M86" i="4"/>
  <c r="N86" i="4"/>
  <c r="Q86" i="4"/>
  <c r="R86" i="4"/>
  <c r="S86" i="4"/>
  <c r="V86" i="4"/>
  <c r="W86" i="4"/>
  <c r="Y86" i="4" s="1"/>
  <c r="X86" i="4"/>
  <c r="AA86" i="4"/>
  <c r="AB86" i="4"/>
  <c r="AC86" i="4"/>
  <c r="AD86" i="4" s="1"/>
  <c r="A88" i="4"/>
  <c r="G91" i="4"/>
  <c r="H91" i="4"/>
  <c r="I91" i="4"/>
  <c r="J91" i="4" s="1"/>
  <c r="L91" i="4"/>
  <c r="M91" i="4"/>
  <c r="N91" i="4"/>
  <c r="Q91" i="4"/>
  <c r="R91" i="4"/>
  <c r="S91" i="4"/>
  <c r="T91" i="4" s="1"/>
  <c r="V91" i="4"/>
  <c r="W91" i="4"/>
  <c r="X91" i="4"/>
  <c r="AA91" i="4"/>
  <c r="AD91" i="4" s="1"/>
  <c r="AB91" i="4"/>
  <c r="AC91" i="4"/>
  <c r="A93" i="4"/>
  <c r="G96" i="4"/>
  <c r="H96" i="4"/>
  <c r="I96" i="4"/>
  <c r="L96" i="4"/>
  <c r="O96" i="4" s="1"/>
  <c r="M96" i="4"/>
  <c r="N96" i="4"/>
  <c r="Q96" i="4"/>
  <c r="R96" i="4"/>
  <c r="S96" i="4"/>
  <c r="V96" i="4"/>
  <c r="W96" i="4"/>
  <c r="X96" i="4"/>
  <c r="AA96" i="4"/>
  <c r="AB96" i="4"/>
  <c r="AC96" i="4"/>
  <c r="AD96" i="4" s="1"/>
  <c r="G101" i="4"/>
  <c r="H101" i="4"/>
  <c r="I101" i="4"/>
  <c r="L101" i="4"/>
  <c r="M101" i="4"/>
  <c r="N101" i="4"/>
  <c r="Q101" i="4"/>
  <c r="T101" i="4" s="1"/>
  <c r="R101" i="4"/>
  <c r="S101" i="4"/>
  <c r="V101" i="4"/>
  <c r="W101" i="4"/>
  <c r="X101" i="4"/>
  <c r="AA101" i="4"/>
  <c r="AB101" i="4"/>
  <c r="AC101" i="4"/>
  <c r="AD101" i="4" s="1"/>
  <c r="G106" i="4"/>
  <c r="H106" i="4"/>
  <c r="J106" i="4" s="1"/>
  <c r="I106" i="4"/>
  <c r="L106" i="4"/>
  <c r="M106" i="4"/>
  <c r="N106" i="4"/>
  <c r="Q106" i="4"/>
  <c r="R106" i="4"/>
  <c r="S106" i="4"/>
  <c r="V106" i="4"/>
  <c r="W106" i="4"/>
  <c r="X106" i="4"/>
  <c r="AA106" i="4"/>
  <c r="AB106" i="4"/>
  <c r="AC106" i="4"/>
  <c r="A108" i="4"/>
  <c r="G111" i="4"/>
  <c r="H111" i="4"/>
  <c r="I111" i="4"/>
  <c r="L111" i="4"/>
  <c r="M111" i="4"/>
  <c r="N111" i="4"/>
  <c r="Q111" i="4"/>
  <c r="T111" i="4" s="1"/>
  <c r="R111" i="4"/>
  <c r="S111" i="4"/>
  <c r="V111" i="4"/>
  <c r="W111" i="4"/>
  <c r="X111" i="4"/>
  <c r="AA111" i="4"/>
  <c r="AD111" i="4" s="1"/>
  <c r="AB111" i="4"/>
  <c r="AC111" i="4"/>
  <c r="A113" i="4"/>
  <c r="A118" i="4" s="1"/>
  <c r="A123" i="4" s="1"/>
  <c r="A128" i="4" s="1"/>
  <c r="A133" i="4" s="1"/>
  <c r="G116" i="4"/>
  <c r="H116" i="4"/>
  <c r="J116" i="4" s="1"/>
  <c r="I116" i="4"/>
  <c r="L116" i="4"/>
  <c r="M116" i="4"/>
  <c r="N116" i="4"/>
  <c r="Q116" i="4"/>
  <c r="R116" i="4"/>
  <c r="S116" i="4"/>
  <c r="V116" i="4"/>
  <c r="W116" i="4"/>
  <c r="Y116" i="4"/>
  <c r="X116" i="4"/>
  <c r="AA116" i="4"/>
  <c r="AB116" i="4"/>
  <c r="AC116" i="4"/>
  <c r="G121" i="4"/>
  <c r="H121" i="4"/>
  <c r="I121" i="4"/>
  <c r="L121" i="4"/>
  <c r="M121" i="4"/>
  <c r="N121" i="4"/>
  <c r="Q121" i="4"/>
  <c r="R121" i="4"/>
  <c r="S121" i="4"/>
  <c r="V121" i="4"/>
  <c r="W121" i="4"/>
  <c r="X121" i="4"/>
  <c r="AA121" i="4"/>
  <c r="AD121" i="4" s="1"/>
  <c r="AB121" i="4"/>
  <c r="AC121" i="4"/>
  <c r="G126" i="4"/>
  <c r="H126" i="4"/>
  <c r="I126" i="4"/>
  <c r="L126" i="4"/>
  <c r="M126" i="4"/>
  <c r="N126" i="4"/>
  <c r="Q126" i="4"/>
  <c r="R126" i="4"/>
  <c r="S126" i="4"/>
  <c r="V126" i="4"/>
  <c r="W126" i="4"/>
  <c r="X126" i="4"/>
  <c r="AA126" i="4"/>
  <c r="AB126" i="4"/>
  <c r="AC126" i="4"/>
  <c r="AD126" i="4" s="1"/>
  <c r="G131" i="4"/>
  <c r="H131" i="4"/>
  <c r="I131" i="4"/>
  <c r="L131" i="4"/>
  <c r="M131" i="4"/>
  <c r="N131" i="4"/>
  <c r="Q131" i="4"/>
  <c r="R131" i="4"/>
  <c r="S131" i="4"/>
  <c r="V131" i="4"/>
  <c r="W131" i="4"/>
  <c r="X131" i="4"/>
  <c r="AA131" i="4"/>
  <c r="AB131" i="4"/>
  <c r="AC131" i="4"/>
  <c r="G136" i="4"/>
  <c r="H136" i="4"/>
  <c r="I136" i="4"/>
  <c r="L136" i="4"/>
  <c r="M136" i="4"/>
  <c r="N136" i="4"/>
  <c r="Q136" i="4"/>
  <c r="R136" i="4"/>
  <c r="S136" i="4"/>
  <c r="V136" i="4"/>
  <c r="W136" i="4"/>
  <c r="X136" i="4"/>
  <c r="AA136" i="4"/>
  <c r="AB136" i="4"/>
  <c r="AC136" i="4"/>
  <c r="G141" i="4"/>
  <c r="H141" i="4"/>
  <c r="J141" i="4" s="1"/>
  <c r="I141" i="4"/>
  <c r="L141" i="4"/>
  <c r="M141" i="4"/>
  <c r="N141" i="4"/>
  <c r="Q141" i="4"/>
  <c r="R141" i="4"/>
  <c r="S141" i="4"/>
  <c r="T141" i="4" s="1"/>
  <c r="V141" i="4"/>
  <c r="W141" i="4"/>
  <c r="X141" i="4"/>
  <c r="AA141" i="4"/>
  <c r="AB141" i="4"/>
  <c r="AC141" i="4"/>
  <c r="G146" i="4"/>
  <c r="H146" i="4"/>
  <c r="I146" i="4"/>
  <c r="L146" i="4"/>
  <c r="M146" i="4"/>
  <c r="N146" i="4"/>
  <c r="Q146" i="4"/>
  <c r="R146" i="4"/>
  <c r="S146" i="4"/>
  <c r="V146" i="4"/>
  <c r="Y146" i="4" s="1"/>
  <c r="W146" i="4"/>
  <c r="X146" i="4"/>
  <c r="AA146" i="4"/>
  <c r="AB146" i="4"/>
  <c r="AC146" i="4"/>
  <c r="G151" i="4"/>
  <c r="J151" i="4" s="1"/>
  <c r="H151" i="4"/>
  <c r="I151" i="4"/>
  <c r="L151" i="4"/>
  <c r="M151" i="4"/>
  <c r="N151" i="4"/>
  <c r="O151" i="4" s="1"/>
  <c r="Q151" i="4"/>
  <c r="R151" i="4"/>
  <c r="S151" i="4"/>
  <c r="V151" i="4"/>
  <c r="W151" i="4"/>
  <c r="Y151" i="4" s="1"/>
  <c r="X151" i="4"/>
  <c r="AA151" i="4"/>
  <c r="AB151" i="4"/>
  <c r="AC151" i="4"/>
  <c r="AD151" i="4" s="1"/>
  <c r="G156" i="4"/>
  <c r="H156" i="4"/>
  <c r="I156" i="4"/>
  <c r="L156" i="4"/>
  <c r="M156" i="4"/>
  <c r="N156" i="4"/>
  <c r="Q156" i="4"/>
  <c r="R156" i="4"/>
  <c r="S156" i="4"/>
  <c r="V156" i="4"/>
  <c r="W156" i="4"/>
  <c r="X156" i="4"/>
  <c r="Y156" i="4" s="1"/>
  <c r="AA156" i="4"/>
  <c r="AB156" i="4"/>
  <c r="AD156" i="4" s="1"/>
  <c r="AC156" i="4"/>
  <c r="G161" i="4"/>
  <c r="H161" i="4"/>
  <c r="J161" i="4" s="1"/>
  <c r="I161" i="4"/>
  <c r="L161" i="4"/>
  <c r="O161" i="4" s="1"/>
  <c r="M161" i="4"/>
  <c r="N161" i="4"/>
  <c r="Q161" i="4"/>
  <c r="R161" i="4"/>
  <c r="S161" i="4"/>
  <c r="V161" i="4"/>
  <c r="W161" i="4"/>
  <c r="Y161" i="4" s="1"/>
  <c r="X161" i="4"/>
  <c r="AA161" i="4"/>
  <c r="AB161" i="4"/>
  <c r="AC161" i="4"/>
  <c r="G163" i="4"/>
  <c r="D30" i="9" s="1"/>
  <c r="H163" i="4"/>
  <c r="I163" i="4"/>
  <c r="F30" i="9"/>
  <c r="L163" i="4"/>
  <c r="I30" i="9" s="1"/>
  <c r="M163" i="4"/>
  <c r="N163" i="4"/>
  <c r="K30" i="9" s="1"/>
  <c r="Q163" i="4"/>
  <c r="N30" i="9" s="1"/>
  <c r="R163" i="4"/>
  <c r="O30" i="9" s="1"/>
  <c r="S163" i="4"/>
  <c r="P30" i="9" s="1"/>
  <c r="V163" i="4"/>
  <c r="W163" i="4"/>
  <c r="T30" i="9" s="1"/>
  <c r="X163" i="4"/>
  <c r="U30" i="9" s="1"/>
  <c r="AA163" i="4"/>
  <c r="X30" i="9" s="1"/>
  <c r="AB163" i="4"/>
  <c r="Y30" i="9" s="1"/>
  <c r="AC163" i="4"/>
  <c r="Z30" i="9" s="1"/>
  <c r="AF163" i="4"/>
  <c r="AG163" i="4"/>
  <c r="AH163" i="4"/>
  <c r="G191" i="4"/>
  <c r="L191" i="4"/>
  <c r="Q191" i="4"/>
  <c r="V191" i="4"/>
  <c r="AA191" i="4"/>
  <c r="G4" i="8"/>
  <c r="B45" i="9" s="1"/>
  <c r="G5" i="8"/>
  <c r="E174" i="4" s="1"/>
  <c r="G6" i="8"/>
  <c r="B24" i="9" s="1"/>
  <c r="B58" i="9"/>
  <c r="C58" i="9"/>
  <c r="D58" i="9"/>
  <c r="E58" i="9"/>
  <c r="F58" i="9"/>
  <c r="G58" i="9"/>
  <c r="G59" i="9" s="1"/>
  <c r="H58" i="9"/>
  <c r="H60" i="9" s="1"/>
  <c r="B66" i="9"/>
  <c r="C66" i="9"/>
  <c r="D66" i="9"/>
  <c r="E66" i="9"/>
  <c r="F66" i="9"/>
  <c r="G66" i="9"/>
  <c r="G67" i="9" s="1"/>
  <c r="H66" i="9"/>
  <c r="H67" i="9"/>
  <c r="B74" i="9"/>
  <c r="C74" i="9"/>
  <c r="D74" i="9"/>
  <c r="E74" i="9"/>
  <c r="F74" i="9"/>
  <c r="G74" i="9"/>
  <c r="G76" i="9"/>
  <c r="H74" i="9"/>
  <c r="H76" i="9" s="1"/>
  <c r="G75" i="9"/>
  <c r="B84" i="9"/>
  <c r="C84" i="9"/>
  <c r="D84" i="9"/>
  <c r="E84" i="9"/>
  <c r="F84" i="9"/>
  <c r="G84" i="9"/>
  <c r="H84" i="9"/>
  <c r="H85" i="9" s="1"/>
  <c r="B92" i="9"/>
  <c r="C92" i="9"/>
  <c r="D92" i="9"/>
  <c r="E92" i="9"/>
  <c r="F92" i="9"/>
  <c r="G92" i="9"/>
  <c r="H92" i="9"/>
  <c r="H94" i="9" s="1"/>
  <c r="G93" i="9"/>
  <c r="G94" i="9"/>
  <c r="B100" i="9"/>
  <c r="C100" i="9"/>
  <c r="D100" i="9"/>
  <c r="E100" i="9"/>
  <c r="F100" i="9"/>
  <c r="G100" i="9"/>
  <c r="H100" i="9"/>
  <c r="H102" i="9" s="1"/>
  <c r="E11" i="6"/>
  <c r="L11" i="6"/>
  <c r="H9" i="5"/>
  <c r="I9" i="5" s="1"/>
  <c r="O46" i="1"/>
  <c r="J41" i="1"/>
  <c r="AD36" i="1"/>
  <c r="J31" i="1"/>
  <c r="J20" i="1"/>
  <c r="J10" i="1"/>
  <c r="Y10" i="1"/>
  <c r="O141" i="4"/>
  <c r="O116" i="4"/>
  <c r="O111" i="4"/>
  <c r="Y96" i="4"/>
  <c r="AD81" i="4"/>
  <c r="T71" i="4"/>
  <c r="T61" i="4"/>
  <c r="J56" i="4"/>
  <c r="AD46" i="4"/>
  <c r="Y31" i="4"/>
  <c r="O25" i="4"/>
  <c r="J15" i="4"/>
  <c r="T141" i="1"/>
  <c r="AD136" i="1"/>
  <c r="T126" i="1"/>
  <c r="Y106" i="1"/>
  <c r="Y101" i="1"/>
  <c r="J96" i="1"/>
  <c r="O96" i="1"/>
  <c r="T91" i="1"/>
  <c r="J86" i="1"/>
  <c r="Y81" i="1"/>
  <c r="T81" i="1"/>
  <c r="T66" i="1"/>
  <c r="O61" i="1"/>
  <c r="O56" i="1"/>
  <c r="AD51" i="1"/>
  <c r="AB167" i="1"/>
  <c r="O51" i="1"/>
  <c r="O163" i="1"/>
  <c r="Y71" i="4"/>
  <c r="H68" i="9"/>
  <c r="B34" i="8"/>
  <c r="B5" i="6"/>
  <c r="B53" i="5"/>
  <c r="B18" i="8"/>
  <c r="T106" i="4" l="1"/>
  <c r="Y136" i="1"/>
  <c r="T156" i="4"/>
  <c r="O146" i="4"/>
  <c r="O136" i="4"/>
  <c r="Y131" i="4"/>
  <c r="O106" i="4"/>
  <c r="O91" i="4"/>
  <c r="J66" i="4"/>
  <c r="T46" i="4"/>
  <c r="AD36" i="4"/>
  <c r="AD25" i="4"/>
  <c r="J156" i="1"/>
  <c r="T146" i="1"/>
  <c r="AD126" i="1"/>
  <c r="O126" i="1"/>
  <c r="O121" i="1"/>
  <c r="O116" i="1"/>
  <c r="Y111" i="1"/>
  <c r="J111" i="1"/>
  <c r="J101" i="1"/>
  <c r="J91" i="1"/>
  <c r="T76" i="1"/>
  <c r="Y41" i="1"/>
  <c r="Y15" i="1"/>
  <c r="J15" i="1"/>
  <c r="AD161" i="4"/>
  <c r="J126" i="4"/>
  <c r="J121" i="4"/>
  <c r="Y111" i="4"/>
  <c r="J76" i="4"/>
  <c r="J71" i="4"/>
  <c r="T51" i="4"/>
  <c r="AD41" i="4"/>
  <c r="J161" i="1"/>
  <c r="T151" i="1"/>
  <c r="O146" i="1"/>
  <c r="AD131" i="1"/>
  <c r="J116" i="1"/>
  <c r="AD71" i="1"/>
  <c r="L7" i="9"/>
  <c r="G68" i="9"/>
  <c r="AF191" i="4"/>
  <c r="O156" i="4"/>
  <c r="Y141" i="4"/>
  <c r="Y136" i="4"/>
  <c r="J136" i="4"/>
  <c r="T121" i="4"/>
  <c r="Y106" i="4"/>
  <c r="Y101" i="4"/>
  <c r="T161" i="1"/>
  <c r="AD156" i="1"/>
  <c r="Y126" i="1"/>
  <c r="J121" i="1"/>
  <c r="AD76" i="1"/>
  <c r="M167" i="1"/>
  <c r="J11" i="9" s="1"/>
  <c r="J17" i="9" s="1"/>
  <c r="Y56" i="1"/>
  <c r="Y46" i="1"/>
  <c r="J46" i="1"/>
  <c r="T41" i="1"/>
  <c r="T31" i="1"/>
  <c r="AD25" i="1"/>
  <c r="Y163" i="1"/>
  <c r="AD163" i="1"/>
  <c r="G60" i="9"/>
  <c r="J156" i="4"/>
  <c r="J146" i="4"/>
  <c r="O121" i="4"/>
  <c r="AD116" i="4"/>
  <c r="T116" i="4"/>
  <c r="J101" i="4"/>
  <c r="J96" i="4"/>
  <c r="Y91" i="4"/>
  <c r="J36" i="4"/>
  <c r="AD161" i="1"/>
  <c r="AD96" i="1"/>
  <c r="J66" i="1"/>
  <c r="J56" i="1"/>
  <c r="J169" i="1" s="1"/>
  <c r="T51" i="1"/>
  <c r="AD31" i="1"/>
  <c r="AD20" i="1"/>
  <c r="AD15" i="1"/>
  <c r="AD10" i="1"/>
  <c r="O61" i="4"/>
  <c r="J71" i="1"/>
  <c r="T46" i="1"/>
  <c r="AA166" i="1"/>
  <c r="F17" i="8" s="1"/>
  <c r="O25" i="1"/>
  <c r="AD146" i="4"/>
  <c r="T146" i="4"/>
  <c r="AD136" i="4"/>
  <c r="Y126" i="4"/>
  <c r="AD71" i="4"/>
  <c r="T41" i="4"/>
  <c r="J146" i="1"/>
  <c r="J141" i="1"/>
  <c r="T121" i="1"/>
  <c r="AD106" i="1"/>
  <c r="O101" i="1"/>
  <c r="J76" i="1"/>
  <c r="T71" i="1"/>
  <c r="Y31" i="1"/>
  <c r="T161" i="4"/>
  <c r="T151" i="4"/>
  <c r="O131" i="4"/>
  <c r="AD106" i="4"/>
  <c r="AD116" i="1"/>
  <c r="O111" i="1"/>
  <c r="J81" i="1"/>
  <c r="G42" i="5"/>
  <c r="F42" i="5"/>
  <c r="H101" i="9"/>
  <c r="H103" i="9" s="1"/>
  <c r="B55" i="5"/>
  <c r="D55" i="5" s="1"/>
  <c r="D7" i="6" s="1"/>
  <c r="E28" i="5"/>
  <c r="H28" i="5" s="1"/>
  <c r="I29" i="5"/>
  <c r="C44" i="8" s="1"/>
  <c r="G69" i="9"/>
  <c r="H93" i="9"/>
  <c r="H95" i="9" s="1"/>
  <c r="H86" i="9"/>
  <c r="H75" i="9"/>
  <c r="H77" i="9" s="1"/>
  <c r="I66" i="9"/>
  <c r="I92" i="9"/>
  <c r="B42" i="5"/>
  <c r="I58" i="9"/>
  <c r="I74" i="9"/>
  <c r="B23" i="9"/>
  <c r="J23" i="9" s="1"/>
  <c r="H5" i="8"/>
  <c r="H69" i="9"/>
  <c r="G95" i="9"/>
  <c r="E174" i="1"/>
  <c r="M174" i="1" s="1"/>
  <c r="E173" i="1"/>
  <c r="E173" i="4"/>
  <c r="B22" i="9"/>
  <c r="G61" i="9"/>
  <c r="H87" i="9"/>
  <c r="H4" i="8"/>
  <c r="T15" i="4"/>
  <c r="Y15" i="4"/>
  <c r="Y10" i="4"/>
  <c r="Y36" i="4"/>
  <c r="X168" i="4"/>
  <c r="U35" i="9" s="1"/>
  <c r="U41" i="9" s="1"/>
  <c r="E99" i="9" s="1"/>
  <c r="T86" i="4"/>
  <c r="E175" i="4"/>
  <c r="G77" i="9"/>
  <c r="E175" i="1"/>
  <c r="AD31" i="4"/>
  <c r="AD163" i="4"/>
  <c r="Y61" i="4"/>
  <c r="AC168" i="4"/>
  <c r="F59" i="8" s="1"/>
  <c r="T131" i="4"/>
  <c r="Q30" i="9"/>
  <c r="F25" i="8"/>
  <c r="Y11" i="9"/>
  <c r="I168" i="4"/>
  <c r="G102" i="9"/>
  <c r="G101" i="9"/>
  <c r="G103" i="9" s="1"/>
  <c r="AA30" i="9"/>
  <c r="Y81" i="4"/>
  <c r="T96" i="4"/>
  <c r="R167" i="4"/>
  <c r="D44" i="8"/>
  <c r="I7" i="6"/>
  <c r="G55" i="5"/>
  <c r="I55" i="5" s="1"/>
  <c r="K7" i="6" s="1"/>
  <c r="D60" i="8"/>
  <c r="I100" i="9"/>
  <c r="G86" i="9"/>
  <c r="G85" i="9"/>
  <c r="G87" i="9" s="1"/>
  <c r="C65" i="9"/>
  <c r="S30" i="9"/>
  <c r="Y163" i="4"/>
  <c r="AD66" i="4"/>
  <c r="O56" i="4"/>
  <c r="Y46" i="4"/>
  <c r="T10" i="4"/>
  <c r="Q166" i="4"/>
  <c r="D34" i="8"/>
  <c r="D18" i="8"/>
  <c r="B7" i="6"/>
  <c r="G166" i="4"/>
  <c r="I84" i="9"/>
  <c r="O66" i="4"/>
  <c r="B6" i="6"/>
  <c r="C26" i="8"/>
  <c r="C18" i="8"/>
  <c r="B54" i="5"/>
  <c r="D54" i="5" s="1"/>
  <c r="C34" i="8"/>
  <c r="E25" i="8"/>
  <c r="C25" i="8"/>
  <c r="M167" i="4"/>
  <c r="AD10" i="4"/>
  <c r="AA166" i="4"/>
  <c r="Y25" i="4"/>
  <c r="V166" i="4"/>
  <c r="H167" i="4"/>
  <c r="V166" i="1"/>
  <c r="O76" i="1"/>
  <c r="H174" i="4"/>
  <c r="E30" i="9"/>
  <c r="J163" i="4"/>
  <c r="AD61" i="4"/>
  <c r="S168" i="4"/>
  <c r="T25" i="4"/>
  <c r="J25" i="4"/>
  <c r="T156" i="1"/>
  <c r="AD151" i="1"/>
  <c r="AD146" i="1"/>
  <c r="O86" i="1"/>
  <c r="O81" i="1"/>
  <c r="I168" i="1"/>
  <c r="R167" i="1"/>
  <c r="G166" i="1"/>
  <c r="H167" i="1"/>
  <c r="H31" i="5"/>
  <c r="I31" i="5" s="1"/>
  <c r="H13" i="5"/>
  <c r="I13" i="5" s="1"/>
  <c r="E20" i="5"/>
  <c r="O163" i="4"/>
  <c r="J30" i="9"/>
  <c r="J111" i="4"/>
  <c r="O86" i="4"/>
  <c r="O81" i="4"/>
  <c r="O76" i="4"/>
  <c r="O71" i="4"/>
  <c r="N168" i="4"/>
  <c r="Y17" i="9"/>
  <c r="N168" i="1"/>
  <c r="T163" i="4"/>
  <c r="B46" i="9"/>
  <c r="O20" i="4"/>
  <c r="O15" i="4"/>
  <c r="O10" i="4"/>
  <c r="L166" i="4"/>
  <c r="AF191" i="1"/>
  <c r="AA7" i="9"/>
  <c r="E7" i="9"/>
  <c r="J163" i="1"/>
  <c r="W167" i="1"/>
  <c r="T11" i="9" s="1"/>
  <c r="T17" i="9" s="1"/>
  <c r="O126" i="4"/>
  <c r="W167" i="4"/>
  <c r="T163" i="1"/>
  <c r="N7" i="9"/>
  <c r="T86" i="1"/>
  <c r="S168" i="1"/>
  <c r="O20" i="1"/>
  <c r="O15" i="1"/>
  <c r="X168" i="1"/>
  <c r="O10" i="1"/>
  <c r="L166" i="1"/>
  <c r="I33" i="5"/>
  <c r="B26" i="8"/>
  <c r="H6" i="8"/>
  <c r="B47" i="9"/>
  <c r="AD131" i="4"/>
  <c r="T126" i="4"/>
  <c r="O101" i="4"/>
  <c r="O36" i="4"/>
  <c r="O31" i="4"/>
  <c r="AD20" i="4"/>
  <c r="AB167" i="4"/>
  <c r="O131" i="1"/>
  <c r="AD121" i="1"/>
  <c r="J36" i="1"/>
  <c r="Y25" i="1"/>
  <c r="H11" i="5"/>
  <c r="J131" i="4"/>
  <c r="Y66" i="4"/>
  <c r="J41" i="4"/>
  <c r="AD141" i="1"/>
  <c r="J126" i="1"/>
  <c r="Y116" i="1"/>
  <c r="O106" i="1"/>
  <c r="O91" i="1"/>
  <c r="O66" i="1"/>
  <c r="H59" i="9"/>
  <c r="H61" i="9" s="1"/>
  <c r="AD141" i="4"/>
  <c r="T136" i="4"/>
  <c r="Y121" i="4"/>
  <c r="J81" i="4"/>
  <c r="T36" i="4"/>
  <c r="Y76" i="1"/>
  <c r="Y61" i="1"/>
  <c r="O36" i="1"/>
  <c r="AC168" i="1"/>
  <c r="Q166" i="1"/>
  <c r="X10" i="9" l="1"/>
  <c r="X16" i="9" s="1"/>
  <c r="F57" i="9" s="1"/>
  <c r="F60" i="9" s="1"/>
  <c r="AD169" i="1"/>
  <c r="AA13" i="9" s="1"/>
  <c r="T169" i="1"/>
  <c r="Q13" i="9" s="1"/>
  <c r="AA173" i="1"/>
  <c r="Y169" i="1"/>
  <c r="V13" i="9" s="1"/>
  <c r="V19" i="9" s="1"/>
  <c r="C60" i="8"/>
  <c r="G54" i="5"/>
  <c r="I54" i="5" s="1"/>
  <c r="K6" i="6" s="1"/>
  <c r="I6" i="6"/>
  <c r="C52" i="8"/>
  <c r="I28" i="5"/>
  <c r="I40" i="5" s="1"/>
  <c r="E40" i="5"/>
  <c r="E42" i="5" s="1"/>
  <c r="H20" i="5"/>
  <c r="I11" i="5"/>
  <c r="I20" i="5" s="1"/>
  <c r="W174" i="1"/>
  <c r="AB174" i="1"/>
  <c r="I175" i="4"/>
  <c r="E59" i="8"/>
  <c r="X175" i="4"/>
  <c r="Y169" i="4"/>
  <c r="V36" i="9" s="1"/>
  <c r="AC175" i="4"/>
  <c r="Z35" i="9"/>
  <c r="Z41" i="9" s="1"/>
  <c r="F99" i="9" s="1"/>
  <c r="F102" i="9" s="1"/>
  <c r="J169" i="4"/>
  <c r="G36" i="9" s="1"/>
  <c r="I8" i="6"/>
  <c r="E44" i="8"/>
  <c r="E60" i="8"/>
  <c r="E52" i="8"/>
  <c r="G56" i="5"/>
  <c r="I56" i="5" s="1"/>
  <c r="K8" i="6" s="1"/>
  <c r="T23" i="9"/>
  <c r="E65" i="9"/>
  <c r="B9" i="6"/>
  <c r="F26" i="8"/>
  <c r="F28" i="8" s="1"/>
  <c r="B58" i="5"/>
  <c r="D58" i="5" s="1"/>
  <c r="D9" i="6" s="1"/>
  <c r="F18" i="8"/>
  <c r="F19" i="8" s="1"/>
  <c r="F21" i="8" s="1"/>
  <c r="F34" i="8"/>
  <c r="P12" i="9"/>
  <c r="P18" i="9" s="1"/>
  <c r="D33" i="8"/>
  <c r="S175" i="1"/>
  <c r="L30" i="9"/>
  <c r="G30" i="9"/>
  <c r="E102" i="9"/>
  <c r="E101" i="9"/>
  <c r="E103" i="9" s="1"/>
  <c r="X33" i="9"/>
  <c r="X39" i="9" s="1"/>
  <c r="F43" i="8"/>
  <c r="AA173" i="4"/>
  <c r="D10" i="9"/>
  <c r="D16" i="9" s="1"/>
  <c r="AF166" i="1"/>
  <c r="B17" i="8"/>
  <c r="G13" i="9"/>
  <c r="D17" i="8"/>
  <c r="N10" i="9"/>
  <c r="N16" i="9" s="1"/>
  <c r="Q173" i="1"/>
  <c r="O11" i="9"/>
  <c r="O17" i="9" s="1"/>
  <c r="R174" i="1"/>
  <c r="D25" i="8"/>
  <c r="E17" i="8"/>
  <c r="S10" i="9"/>
  <c r="V173" i="1"/>
  <c r="J34" i="9"/>
  <c r="J40" i="9" s="1"/>
  <c r="M174" i="4"/>
  <c r="C51" i="8"/>
  <c r="D6" i="6"/>
  <c r="D43" i="8"/>
  <c r="Q173" i="4"/>
  <c r="N33" i="9"/>
  <c r="N39" i="9" s="1"/>
  <c r="X22" i="9"/>
  <c r="C33" i="8"/>
  <c r="K12" i="9"/>
  <c r="K18" i="9" s="1"/>
  <c r="N175" i="1"/>
  <c r="AA19" i="9"/>
  <c r="V30" i="9"/>
  <c r="F44" i="8"/>
  <c r="I9" i="6"/>
  <c r="F52" i="8"/>
  <c r="F60" i="8"/>
  <c r="F61" i="8" s="1"/>
  <c r="F63" i="8" s="1"/>
  <c r="G58" i="5"/>
  <c r="I58" i="5" s="1"/>
  <c r="K9" i="6" s="1"/>
  <c r="Q7" i="9"/>
  <c r="Q19" i="9" s="1"/>
  <c r="F59" i="9"/>
  <c r="F61" i="9" s="1"/>
  <c r="D33" i="9"/>
  <c r="D39" i="9" s="1"/>
  <c r="AF166" i="4"/>
  <c r="G173" i="4"/>
  <c r="B43" i="8"/>
  <c r="C17" i="8"/>
  <c r="I10" i="9"/>
  <c r="I16" i="9" s="1"/>
  <c r="L173" i="1"/>
  <c r="F33" i="8"/>
  <c r="AC175" i="1"/>
  <c r="Z12" i="9"/>
  <c r="Z18" i="9" s="1"/>
  <c r="O169" i="1"/>
  <c r="L13" i="9" s="1"/>
  <c r="L19" i="9" s="1"/>
  <c r="E51" i="8"/>
  <c r="W174" i="4"/>
  <c r="T34" i="9"/>
  <c r="T40" i="9" s="1"/>
  <c r="I33" i="9"/>
  <c r="I39" i="9" s="1"/>
  <c r="L173" i="4"/>
  <c r="C43" i="8"/>
  <c r="B33" i="8"/>
  <c r="I175" i="1"/>
  <c r="AH168" i="1"/>
  <c r="F12" i="9"/>
  <c r="F18" i="9" s="1"/>
  <c r="G173" i="1"/>
  <c r="C27" i="8"/>
  <c r="C29" i="8" s="1"/>
  <c r="C28" i="8"/>
  <c r="T169" i="4"/>
  <c r="Q36" i="9" s="1"/>
  <c r="Q42" i="9" s="1"/>
  <c r="B25" i="8"/>
  <c r="E11" i="9"/>
  <c r="E17" i="9" s="1"/>
  <c r="AG167" i="1"/>
  <c r="F65" i="9"/>
  <c r="Y23" i="9"/>
  <c r="H40" i="5"/>
  <c r="K35" i="9"/>
  <c r="K41" i="9" s="1"/>
  <c r="C99" i="9" s="1"/>
  <c r="N175" i="4"/>
  <c r="C59" i="8"/>
  <c r="AD169" i="4"/>
  <c r="AA36" i="9" s="1"/>
  <c r="AA42" i="9" s="1"/>
  <c r="H174" i="1"/>
  <c r="U12" i="9"/>
  <c r="U18" i="9" s="1"/>
  <c r="E33" i="8"/>
  <c r="X175" i="1"/>
  <c r="O169" i="4"/>
  <c r="L36" i="9" s="1"/>
  <c r="D59" i="8"/>
  <c r="P35" i="9"/>
  <c r="P41" i="9" s="1"/>
  <c r="D99" i="9" s="1"/>
  <c r="S175" i="4"/>
  <c r="AH168" i="4"/>
  <c r="F35" i="9"/>
  <c r="F41" i="9" s="1"/>
  <c r="B99" i="9" s="1"/>
  <c r="B59" i="8"/>
  <c r="Y34" i="9"/>
  <c r="Y40" i="9" s="1"/>
  <c r="Y46" i="9" s="1"/>
  <c r="F51" i="8"/>
  <c r="AB174" i="4"/>
  <c r="V173" i="4"/>
  <c r="S33" i="9"/>
  <c r="S39" i="9" s="1"/>
  <c r="E43" i="8"/>
  <c r="G7" i="9"/>
  <c r="G19" i="9" s="1"/>
  <c r="U47" i="9"/>
  <c r="E34" i="9"/>
  <c r="E40" i="9" s="1"/>
  <c r="B51" i="8"/>
  <c r="AG167" i="4"/>
  <c r="C68" i="9"/>
  <c r="C67" i="9"/>
  <c r="C69" i="9" s="1"/>
  <c r="O34" i="9"/>
  <c r="O40" i="9" s="1"/>
  <c r="D91" i="9" s="1"/>
  <c r="D51" i="8"/>
  <c r="R174" i="4"/>
  <c r="B60" i="8" l="1"/>
  <c r="B61" i="8" s="1"/>
  <c r="B63" i="8" s="1"/>
  <c r="J176" i="4"/>
  <c r="I187" i="4" s="1"/>
  <c r="F20" i="8"/>
  <c r="E34" i="8"/>
  <c r="E36" i="8" s="1"/>
  <c r="B8" i="6"/>
  <c r="B11" i="6" s="1"/>
  <c r="B56" i="5"/>
  <c r="D56" i="5" s="1"/>
  <c r="E18" i="8"/>
  <c r="H18" i="8" s="1"/>
  <c r="E26" i="8"/>
  <c r="H26" i="8" s="1"/>
  <c r="B52" i="8"/>
  <c r="H52" i="8" s="1"/>
  <c r="I5" i="6"/>
  <c r="I11" i="6" s="1"/>
  <c r="G53" i="5"/>
  <c r="G62" i="5" s="1"/>
  <c r="B44" i="8"/>
  <c r="B45" i="8" s="1"/>
  <c r="B47" i="8" s="1"/>
  <c r="AD176" i="1"/>
  <c r="AC181" i="1" s="1"/>
  <c r="H60" i="8"/>
  <c r="H42" i="5"/>
  <c r="K11" i="6"/>
  <c r="E61" i="8"/>
  <c r="E63" i="8" s="1"/>
  <c r="I62" i="5"/>
  <c r="P47" i="9"/>
  <c r="E62" i="8"/>
  <c r="V42" i="9"/>
  <c r="T176" i="1"/>
  <c r="S189" i="1" s="1"/>
  <c r="J176" i="1"/>
  <c r="I181" i="1" s="1"/>
  <c r="F101" i="9"/>
  <c r="F103" i="9" s="1"/>
  <c r="Z47" i="9"/>
  <c r="Y176" i="4"/>
  <c r="V193" i="4" s="1"/>
  <c r="J8" i="6" s="1"/>
  <c r="M8" i="6" s="1"/>
  <c r="O46" i="9"/>
  <c r="L42" i="9"/>
  <c r="F47" i="9"/>
  <c r="G42" i="9"/>
  <c r="D57" i="9"/>
  <c r="N22" i="9"/>
  <c r="B91" i="9"/>
  <c r="E46" i="9"/>
  <c r="C91" i="9"/>
  <c r="J46" i="9"/>
  <c r="F62" i="8"/>
  <c r="D102" i="9"/>
  <c r="D101" i="9"/>
  <c r="D103" i="9" s="1"/>
  <c r="C46" i="8"/>
  <c r="C45" i="8"/>
  <c r="C47" i="8" s="1"/>
  <c r="B83" i="9"/>
  <c r="D45" i="9"/>
  <c r="E83" i="9"/>
  <c r="S45" i="9"/>
  <c r="D28" i="8"/>
  <c r="D27" i="8"/>
  <c r="D29" i="8" s="1"/>
  <c r="B20" i="8"/>
  <c r="B19" i="8"/>
  <c r="B21" i="8" s="1"/>
  <c r="H17" i="8"/>
  <c r="D73" i="9"/>
  <c r="P24" i="9"/>
  <c r="E46" i="8"/>
  <c r="E45" i="8"/>
  <c r="E47" i="8" s="1"/>
  <c r="B62" i="8"/>
  <c r="H59" i="8"/>
  <c r="D62" i="8"/>
  <c r="D61" i="8"/>
  <c r="D63" i="8" s="1"/>
  <c r="C62" i="8"/>
  <c r="C61" i="8"/>
  <c r="C63" i="8" s="1"/>
  <c r="B28" i="8"/>
  <c r="H25" i="8"/>
  <c r="B27" i="8"/>
  <c r="B29" i="8" s="1"/>
  <c r="O176" i="4"/>
  <c r="F36" i="8"/>
  <c r="F35" i="8"/>
  <c r="F37" i="8" s="1"/>
  <c r="I99" i="9"/>
  <c r="B101" i="9"/>
  <c r="B102" i="9"/>
  <c r="C83" i="9"/>
  <c r="I45" i="9"/>
  <c r="O176" i="1"/>
  <c r="C73" i="9"/>
  <c r="K24" i="9"/>
  <c r="C53" i="8"/>
  <c r="C55" i="8" s="1"/>
  <c r="C54" i="8"/>
  <c r="O23" i="9"/>
  <c r="D65" i="9"/>
  <c r="B57" i="9"/>
  <c r="D22" i="9"/>
  <c r="E67" i="9"/>
  <c r="E69" i="9" s="1"/>
  <c r="E68" i="9"/>
  <c r="F91" i="9"/>
  <c r="E91" i="9"/>
  <c r="C35" i="8"/>
  <c r="C37" i="8" s="1"/>
  <c r="C36" i="8"/>
  <c r="K47" i="9"/>
  <c r="B73" i="9"/>
  <c r="F24" i="9"/>
  <c r="C19" i="8"/>
  <c r="C21" i="8" s="1"/>
  <c r="C20" i="8"/>
  <c r="F53" i="8"/>
  <c r="F55" i="8" s="1"/>
  <c r="F54" i="8"/>
  <c r="U24" i="9"/>
  <c r="E73" i="9"/>
  <c r="E54" i="8"/>
  <c r="E53" i="8"/>
  <c r="E55" i="8" s="1"/>
  <c r="H43" i="8"/>
  <c r="B46" i="8"/>
  <c r="D83" i="9"/>
  <c r="N45" i="9"/>
  <c r="Y176" i="1"/>
  <c r="D20" i="8"/>
  <c r="D19" i="8"/>
  <c r="D21" i="8" s="1"/>
  <c r="AD176" i="4"/>
  <c r="D54" i="8"/>
  <c r="D53" i="8"/>
  <c r="D55" i="8" s="1"/>
  <c r="H51" i="8"/>
  <c r="F27" i="8"/>
  <c r="F29" i="8" s="1"/>
  <c r="F67" i="9"/>
  <c r="F69" i="9" s="1"/>
  <c r="F68" i="9"/>
  <c r="T176" i="4"/>
  <c r="S16" i="9"/>
  <c r="S22" i="9" s="1"/>
  <c r="E57" i="9"/>
  <c r="F45" i="8"/>
  <c r="F47" i="8" s="1"/>
  <c r="F46" i="8"/>
  <c r="B65" i="9"/>
  <c r="E23" i="9"/>
  <c r="T46" i="9"/>
  <c r="I42" i="5"/>
  <c r="D93" i="9"/>
  <c r="D95" i="9" s="1"/>
  <c r="D94" i="9"/>
  <c r="B36" i="8"/>
  <c r="H33" i="8"/>
  <c r="B35" i="8"/>
  <c r="B37" i="8" s="1"/>
  <c r="F73" i="9"/>
  <c r="Z24" i="9"/>
  <c r="AA25" i="9" s="1"/>
  <c r="D46" i="8"/>
  <c r="D45" i="8"/>
  <c r="D47" i="8" s="1"/>
  <c r="AF169" i="1"/>
  <c r="F83" i="9"/>
  <c r="X45" i="9"/>
  <c r="D36" i="8"/>
  <c r="D35" i="8"/>
  <c r="D37" i="8" s="1"/>
  <c r="AF169" i="4"/>
  <c r="C102" i="9"/>
  <c r="C101" i="9"/>
  <c r="C103" i="9" s="1"/>
  <c r="C57" i="9"/>
  <c r="I22" i="9"/>
  <c r="B62" i="5" l="1"/>
  <c r="E20" i="8"/>
  <c r="H34" i="8"/>
  <c r="H35" i="8" s="1"/>
  <c r="E35" i="8"/>
  <c r="E37" i="8" s="1"/>
  <c r="I183" i="4"/>
  <c r="I181" i="4"/>
  <c r="G193" i="4"/>
  <c r="J5" i="6" s="1"/>
  <c r="M5" i="6" s="1"/>
  <c r="I185" i="4"/>
  <c r="I189" i="4"/>
  <c r="E28" i="8"/>
  <c r="H28" i="8" s="1"/>
  <c r="E27" i="8"/>
  <c r="E29" i="8" s="1"/>
  <c r="H29" i="8" s="1"/>
  <c r="E19" i="8"/>
  <c r="E21" i="8" s="1"/>
  <c r="H21" i="8" s="1"/>
  <c r="B53" i="8"/>
  <c r="B55" i="8" s="1"/>
  <c r="H55" i="8" s="1"/>
  <c r="B54" i="8"/>
  <c r="H54" i="8" s="1"/>
  <c r="H61" i="8"/>
  <c r="H44" i="8"/>
  <c r="H45" i="8" s="1"/>
  <c r="AC185" i="1"/>
  <c r="AC189" i="1"/>
  <c r="AC187" i="1"/>
  <c r="AC183" i="1"/>
  <c r="AA193" i="1"/>
  <c r="C9" i="6" s="1"/>
  <c r="F9" i="6" s="1"/>
  <c r="H19" i="8"/>
  <c r="I189" i="1"/>
  <c r="S187" i="1"/>
  <c r="Q193" i="1"/>
  <c r="C7" i="6" s="1"/>
  <c r="F7" i="6" s="1"/>
  <c r="S181" i="1"/>
  <c r="S183" i="1"/>
  <c r="S185" i="1"/>
  <c r="I183" i="1"/>
  <c r="AA48" i="9"/>
  <c r="I185" i="1"/>
  <c r="G193" i="1"/>
  <c r="C5" i="6" s="1"/>
  <c r="F5" i="6" s="1"/>
  <c r="I187" i="1"/>
  <c r="L25" i="9"/>
  <c r="V25" i="9"/>
  <c r="H37" i="8"/>
  <c r="X183" i="4"/>
  <c r="X187" i="4"/>
  <c r="X189" i="4"/>
  <c r="X185" i="4"/>
  <c r="X181" i="4"/>
  <c r="Q48" i="9"/>
  <c r="H47" i="8"/>
  <c r="H46" i="8"/>
  <c r="G48" i="9"/>
  <c r="C59" i="9"/>
  <c r="C61" i="9" s="1"/>
  <c r="C60" i="9"/>
  <c r="B67" i="9"/>
  <c r="I65" i="9"/>
  <c r="B68" i="9"/>
  <c r="H36" i="8"/>
  <c r="F93" i="9"/>
  <c r="F95" i="9" s="1"/>
  <c r="F94" i="9"/>
  <c r="C75" i="9"/>
  <c r="C77" i="9" s="1"/>
  <c r="C76" i="9"/>
  <c r="N183" i="1"/>
  <c r="N185" i="1"/>
  <c r="N189" i="1"/>
  <c r="N187" i="1"/>
  <c r="N181" i="1"/>
  <c r="L193" i="1"/>
  <c r="C6" i="6" s="1"/>
  <c r="F6" i="6" s="1"/>
  <c r="N183" i="4"/>
  <c r="L193" i="4"/>
  <c r="J6" i="6" s="1"/>
  <c r="M6" i="6" s="1"/>
  <c r="N189" i="4"/>
  <c r="N181" i="4"/>
  <c r="N185" i="4"/>
  <c r="N187" i="4"/>
  <c r="D8" i="6"/>
  <c r="D62" i="5"/>
  <c r="E59" i="9"/>
  <c r="E61" i="9" s="1"/>
  <c r="E60" i="9"/>
  <c r="H53" i="8"/>
  <c r="E75" i="9"/>
  <c r="E77" i="9" s="1"/>
  <c r="E76" i="9"/>
  <c r="B59" i="9"/>
  <c r="B60" i="9"/>
  <c r="I57" i="9"/>
  <c r="L48" i="9"/>
  <c r="H20" i="8"/>
  <c r="B85" i="9"/>
  <c r="B86" i="9"/>
  <c r="I83" i="9"/>
  <c r="F85" i="9"/>
  <c r="F87" i="9" s="1"/>
  <c r="F86" i="9"/>
  <c r="AC183" i="4"/>
  <c r="AC187" i="4"/>
  <c r="AC185" i="4"/>
  <c r="AA193" i="4"/>
  <c r="J9" i="6" s="1"/>
  <c r="M9" i="6" s="1"/>
  <c r="AC181" i="4"/>
  <c r="AC189" i="4"/>
  <c r="D76" i="9"/>
  <c r="D75" i="9"/>
  <c r="D77" i="9" s="1"/>
  <c r="G25" i="9"/>
  <c r="H63" i="8"/>
  <c r="C94" i="9"/>
  <c r="C93" i="9"/>
  <c r="C95" i="9" s="1"/>
  <c r="D85" i="9"/>
  <c r="D87" i="9" s="1"/>
  <c r="D86" i="9"/>
  <c r="B75" i="9"/>
  <c r="I73" i="9"/>
  <c r="B76" i="9"/>
  <c r="D68" i="9"/>
  <c r="D67" i="9"/>
  <c r="D69" i="9" s="1"/>
  <c r="C86" i="9"/>
  <c r="C85" i="9"/>
  <c r="C87" i="9" s="1"/>
  <c r="H27" i="8"/>
  <c r="H62" i="8"/>
  <c r="B94" i="9"/>
  <c r="B93" i="9"/>
  <c r="I91" i="9"/>
  <c r="E93" i="9"/>
  <c r="E95" i="9" s="1"/>
  <c r="E94" i="9"/>
  <c r="V48" i="9"/>
  <c r="E86" i="9"/>
  <c r="E85" i="9"/>
  <c r="E87" i="9" s="1"/>
  <c r="X181" i="1"/>
  <c r="X189" i="1"/>
  <c r="V193" i="1"/>
  <c r="C8" i="6" s="1"/>
  <c r="X183" i="1"/>
  <c r="X185" i="1"/>
  <c r="X187" i="1"/>
  <c r="S189" i="4"/>
  <c r="Q193" i="4"/>
  <c r="J7" i="6" s="1"/>
  <c r="M7" i="6" s="1"/>
  <c r="S187" i="4"/>
  <c r="S183" i="4"/>
  <c r="S181" i="4"/>
  <c r="S185" i="4"/>
  <c r="I102" i="9"/>
  <c r="Q25" i="9"/>
  <c r="F75" i="9"/>
  <c r="F77" i="9" s="1"/>
  <c r="F76" i="9"/>
  <c r="I101" i="9"/>
  <c r="B103" i="9"/>
  <c r="I103" i="9" s="1"/>
  <c r="D60" i="9"/>
  <c r="D59" i="9"/>
  <c r="D61" i="9" s="1"/>
  <c r="I191" i="4" l="1"/>
  <c r="AC191" i="1"/>
  <c r="F8" i="6"/>
  <c r="O8" i="6" s="1"/>
  <c r="D69" i="8"/>
  <c r="O5" i="6"/>
  <c r="O9" i="6"/>
  <c r="S191" i="1"/>
  <c r="I191" i="1"/>
  <c r="D70" i="8"/>
  <c r="E70" i="8"/>
  <c r="X191" i="4"/>
  <c r="E68" i="8"/>
  <c r="I86" i="9"/>
  <c r="M11" i="6"/>
  <c r="D68" i="8"/>
  <c r="I76" i="9"/>
  <c r="D110" i="9" s="1"/>
  <c r="I85" i="9"/>
  <c r="B87" i="9"/>
  <c r="I87" i="9" s="1"/>
  <c r="O7" i="6"/>
  <c r="B69" i="9"/>
  <c r="I69" i="9" s="1"/>
  <c r="I67" i="9"/>
  <c r="X191" i="1"/>
  <c r="N191" i="4"/>
  <c r="E69" i="8"/>
  <c r="I60" i="9"/>
  <c r="J22" i="6"/>
  <c r="D11" i="6"/>
  <c r="O6" i="6"/>
  <c r="B95" i="9"/>
  <c r="I95" i="9" s="1"/>
  <c r="I93" i="9"/>
  <c r="I94" i="9"/>
  <c r="I75" i="9"/>
  <c r="B77" i="9"/>
  <c r="I77" i="9" s="1"/>
  <c r="E110" i="9" s="1"/>
  <c r="I68" i="9"/>
  <c r="S191" i="4"/>
  <c r="AC191" i="4"/>
  <c r="B61" i="9"/>
  <c r="I61" i="9" s="1"/>
  <c r="I59" i="9"/>
  <c r="N191" i="1"/>
  <c r="F11" i="6" l="1"/>
  <c r="O11" i="6" s="1"/>
  <c r="D71" i="8"/>
  <c r="T55" i="9" s="1"/>
  <c r="AH191" i="1"/>
  <c r="D109" i="9"/>
  <c r="D108" i="9"/>
  <c r="E71" i="8"/>
  <c r="J16" i="6" s="1"/>
  <c r="E108" i="9"/>
  <c r="AH191" i="4"/>
  <c r="E109" i="9"/>
  <c r="J21" i="6"/>
  <c r="J20" i="6" s="1"/>
  <c r="E111" i="9" l="1"/>
  <c r="D111" i="9"/>
  <c r="T57" i="9" s="1"/>
  <c r="T60" i="9" s="1"/>
  <c r="U60" i="9" s="1"/>
  <c r="T72" i="9" s="1"/>
  <c r="T75" i="9" s="1"/>
  <c r="U80" i="9" s="1"/>
  <c r="J17" i="6"/>
  <c r="J24" i="6" s="1"/>
  <c r="J18" i="6" l="1"/>
</calcChain>
</file>

<file path=xl/comments1.xml><?xml version="1.0" encoding="utf-8"?>
<comments xmlns="http://schemas.openxmlformats.org/spreadsheetml/2006/main">
  <authors>
    <author>Karl Kulasingam</author>
  </authors>
  <commentList>
    <comment ref="B7" authorId="0" shapeId="0">
      <text>
        <r>
          <rPr>
            <sz val="8"/>
            <color indexed="81"/>
            <rFont val="Tahoma"/>
            <family val="2"/>
          </rPr>
          <t xml:space="preserve">Actual 'works', rather than notices recieved.
</t>
        </r>
      </text>
    </comment>
    <comment ref="B27" authorId="0" shapeId="0">
      <text>
        <r>
          <rPr>
            <sz val="8"/>
            <color indexed="81"/>
            <rFont val="Tahoma"/>
            <family val="2"/>
          </rPr>
          <t xml:space="preserve">Actual 'works', rather than notices recieved.
</t>
        </r>
      </text>
    </comment>
  </commentList>
</comments>
</file>

<file path=xl/sharedStrings.xml><?xml version="1.0" encoding="utf-8"?>
<sst xmlns="http://schemas.openxmlformats.org/spreadsheetml/2006/main" count="859" uniqueCount="219">
  <si>
    <t>Input may be requested by the activity promoter or required by the authority on activities affecting an area such as a major network or mains replacement programme. Reference to output from routine co-ordination forums may be necessary. This task may operate in advance of a formal permit application.</t>
  </si>
  <si>
    <t>To evaluate that provisions have been made by the promoter for suspending or modifying controlled parking arrangements. Consideration will also have been given to providing alternative parking arrangements where practicable.</t>
  </si>
  <si>
    <t>To verify that provisions have been made by the promoter to obtain the required approval/notice/order that relate to traffic regulation (such as road closures, banned turns, bus lanes, etc).</t>
  </si>
  <si>
    <t>Verify that the authority process for obtaining prior approval for the placement of portable light signals has been undertaken by the activity promoter.</t>
  </si>
  <si>
    <t>If an assessment is made that the activity may have an adverse impact on traffic flows, a more detailed traffic management proposal is requested and evaluated prior to permit determination. Evaluation may require scrutiny of activity method statements and site plans.</t>
  </si>
  <si>
    <t xml:space="preserve">ACTIVITY SPECIFIC CO-ORDINATION MEETING                                                                                </t>
  </si>
  <si>
    <t>An activity specific office based co-ordination meeting to discuss complex activity proposals (including traffic management proposals and work method). This task may require attendance of other organisations, such as the police, environmental authority and public transport operators, and will include arranging and facilitating the meeting.</t>
  </si>
  <si>
    <t>A site visit may be made to ascertain a more detailed understanding of the extent of the proposed activity, the potential impact on environmentally sensitive areas, and any special local circumstances that need to be considered. The site visit may involve other representatives; e.g. the promoter, police, environmental authority, etc.</t>
  </si>
  <si>
    <t>After progression through the tasks of the permit application process, a decision is made to give either: a) Provisional Advanced Authorisation for a Permit; b) Permit Approval; or c) a Permit Refusal. Any approved applications will be issued with relevant conditions attached. Reasons will always be provided with a Permit Refusal.</t>
  </si>
  <si>
    <t>Data validation and data content check of works start, works clear and works closed notices to ensure the data is compliant with the Technical Specification for EToN and that the notice information is intuitive and consistent with the permit and any conditions applied.</t>
  </si>
  <si>
    <t>Data validation and data content check of works start, works clear and works closed notices to the ensure data is compliant with the Technical Specification for EToN and that the notice information is intuitive and consistent with the permit and any conditions applied.</t>
  </si>
  <si>
    <t>Data validation and data content check of the registered reinstatement for the activity to ensure the data is compliant with the Technical Specification for EToN and that the registration information is intuitive and consistent with the permit, its conditions, and the previous notices information, ie. clear or closed notice.</t>
  </si>
  <si>
    <t xml:space="preserve">Data validation and data content check for the cancellation notice. Verification that no unauthorised activity has taken place, and that associated parking suspensions, TRO's, etc have been cancelled. Notification of cancelled works to affected stakeholders. </t>
  </si>
  <si>
    <t xml:space="preserve">This task is specific to seeking a local resolution of a dispute.  A failure to resolve the dispute will move the issue to the formal dispute resolution stages of the appeals procedures, adjudication and arbitration.  </t>
  </si>
  <si>
    <t>To seek ownership and resolution of any complaints or enquiries generated from the promoted activity.  These may arise before the activity has commenced in relation to public consultation or notification.</t>
  </si>
  <si>
    <r>
      <t>Additional Operational Factors</t>
    </r>
    <r>
      <rPr>
        <sz val="12"/>
        <rFont val="Arial"/>
        <family val="2"/>
      </rPr>
      <t xml:space="preserve">
The details for any percentage adjustment items required for the overall running of the permit scheme, rather than each element of the individual permit application.</t>
    </r>
    <r>
      <rPr>
        <b/>
        <sz val="12"/>
        <rFont val="Arial"/>
        <family val="2"/>
      </rPr>
      <t xml:space="preserve">
</t>
    </r>
  </si>
  <si>
    <t>Major</t>
  </si>
  <si>
    <t>Standard</t>
  </si>
  <si>
    <t>Minor</t>
  </si>
  <si>
    <t xml:space="preserve">Immediate </t>
  </si>
  <si>
    <t>Street Works Officers</t>
  </si>
  <si>
    <t>Street Works Co-Ordinators</t>
  </si>
  <si>
    <t>Traffic Managers</t>
  </si>
  <si>
    <t>Adjusted Times</t>
  </si>
  <si>
    <t xml:space="preserve">PERMIT DATA CONTENT CHECK                                                                                             </t>
  </si>
  <si>
    <t xml:space="preserve">Street Works Officers </t>
  </si>
  <si>
    <t xml:space="preserve">Street Works Co-Ordinators </t>
  </si>
  <si>
    <t>There a number of sub-tasks as shown below which encapsulate the discrete items which contribute to the execution of this task:</t>
  </si>
  <si>
    <t xml:space="preserve">a)  SITE AVAILABILITY AND WORK PERIOD REVIEW                                                                       </t>
  </si>
  <si>
    <t xml:space="preserve">b) COLLABORATIVE WORKING ASSESSMENT                                                                                                              </t>
  </si>
  <si>
    <t xml:space="preserve">c) TRAFFIC MANAGEMENT TYPE ASSESSMENT                                                                              </t>
  </si>
  <si>
    <t>e) IMPACT ASSESSMENT ON PUBLIC TRANSPORT OPERATORS</t>
  </si>
  <si>
    <t xml:space="preserve">f) IMPACT ASSESSMENT ON ALL NETWORKS                                                                                </t>
  </si>
  <si>
    <t xml:space="preserve">PUBLIC CONSULTATION / NOTIFICATION                                                                                                                                                                                                                             </t>
  </si>
  <si>
    <t xml:space="preserve">ENVIRONMENTAL CONSIDERATIONS                                                                                           </t>
  </si>
  <si>
    <t xml:space="preserve">PROMOTER GENERATED TELEPHONE CALL OR CONTACT                                                                     </t>
  </si>
  <si>
    <t xml:space="preserve">STRATEGIC PROJECT PLANNING ASSESSMENT </t>
  </si>
  <si>
    <t xml:space="preserve">CONTROLLED PARKING ASSESSMENT                                                                                      </t>
  </si>
  <si>
    <t xml:space="preserve">TEMPORARY TRAFFIC RESTRICTIONS (ROAD TRAFFIC REGULATION ACT 1984)                                           </t>
  </si>
  <si>
    <t xml:space="preserve">PORTABLE LIGHT SIGNALS                                                                                                               </t>
  </si>
  <si>
    <t xml:space="preserve">DETAILED TRAFFIC MANAGEMENT ASSESSMENT                                                                      </t>
  </si>
  <si>
    <t xml:space="preserve">SITE VISIT                                                                                                                                                       </t>
  </si>
  <si>
    <t xml:space="preserve">PERMIT DECISION AND ATTACHED CONDITIONS                                                                                                                         </t>
  </si>
  <si>
    <t xml:space="preserve">INFORMAL DISPUTE RESOLUTION                                                                                                                     </t>
  </si>
  <si>
    <t>COMPLAINTS AND ENQUIRIES</t>
  </si>
  <si>
    <t>TOTAL ACTUAL TIMES</t>
  </si>
  <si>
    <t>TOTAL ADJUSTED TIMES</t>
  </si>
  <si>
    <t>Permit Task</t>
  </si>
  <si>
    <t>Permit Task Description</t>
  </si>
  <si>
    <t xml:space="preserve">Scrutiny of the permit application data content to verify it is an authentic submission with adequate information that will enable a full assessment of the permit application. </t>
  </si>
  <si>
    <t>Provisional Advanced Authorisation</t>
  </si>
  <si>
    <t>Notice Regime Reduction (%)</t>
  </si>
  <si>
    <t>Personnel</t>
  </si>
  <si>
    <t>Activity Designations</t>
  </si>
  <si>
    <t>Major Permit Application</t>
  </si>
  <si>
    <t>Standard Permit Application</t>
  </si>
  <si>
    <t xml:space="preserve">Minor Permit Application    </t>
  </si>
  <si>
    <t>Immediate Permit Application</t>
  </si>
  <si>
    <t>Final Adjusted Times</t>
  </si>
  <si>
    <t>HOURLY RATES for PERSONNEL</t>
  </si>
  <si>
    <t>A</t>
  </si>
  <si>
    <t>B</t>
  </si>
  <si>
    <t>C</t>
  </si>
  <si>
    <t>D</t>
  </si>
  <si>
    <t>E</t>
  </si>
  <si>
    <t>PRODUCTION OF KEY PERFORMANCE INDICATORS (KPIs)</t>
  </si>
  <si>
    <t>Operational Description</t>
  </si>
  <si>
    <t>Factor Ref.</t>
  </si>
  <si>
    <t>INVOICING COSTS</t>
  </si>
  <si>
    <t>MANAGEMENT AND MONITORING</t>
  </si>
  <si>
    <t>Task Ref.</t>
  </si>
  <si>
    <t>TOTAL PERCENTAGE FOR ADDITIONAL OPERATIONAL FACTOR</t>
  </si>
  <si>
    <t>IT SOFTWARE AND HARDWARE COSTS</t>
  </si>
  <si>
    <t xml:space="preserve">PERMIT DATA VALIDATION CHECK                                                                                                                    </t>
  </si>
  <si>
    <t>Works Category</t>
  </si>
  <si>
    <t>Minor with Excavation</t>
  </si>
  <si>
    <t>Minor without Excavation</t>
  </si>
  <si>
    <t>Urgent</t>
  </si>
  <si>
    <t>Special Urgent</t>
  </si>
  <si>
    <t>Emergency</t>
  </si>
  <si>
    <t>Remedial Works</t>
  </si>
  <si>
    <t>Activity Type</t>
  </si>
  <si>
    <t>Provisional Advance Authorisation</t>
  </si>
  <si>
    <t>Immediate</t>
  </si>
  <si>
    <t>Cancelled/Abandoned Works</t>
  </si>
  <si>
    <t>Sub Total</t>
  </si>
  <si>
    <t>Cancelled/ Abandoned Works</t>
  </si>
  <si>
    <t>Current NRSWA Notification Regime Volumes</t>
  </si>
  <si>
    <t>Total Permits</t>
  </si>
  <si>
    <t>Personnel Type</t>
  </si>
  <si>
    <t>Street Works Officer</t>
  </si>
  <si>
    <t>Annual Salary</t>
  </si>
  <si>
    <t>Street Works Coordinator</t>
  </si>
  <si>
    <t>Traffic Manager</t>
  </si>
  <si>
    <t>National Insurance (%)</t>
  </si>
  <si>
    <t>Pension (superannuation) (%)</t>
  </si>
  <si>
    <t>Employee Overhead Rate</t>
  </si>
  <si>
    <t>Final Hourly Rate</t>
  </si>
  <si>
    <t>Total Hours</t>
  </si>
  <si>
    <t>Total Employees Required</t>
  </si>
  <si>
    <t>PAA</t>
  </si>
  <si>
    <t>TOTAL</t>
  </si>
  <si>
    <t>Category 0-2 and Traffic Sensitive Streets</t>
  </si>
  <si>
    <t>Actual Volumes by Works Category Type</t>
  </si>
  <si>
    <t>Permit Applications</t>
  </si>
  <si>
    <t>Cost per Permit</t>
  </si>
  <si>
    <t>Total Cost per Activity Type</t>
  </si>
  <si>
    <t>Estimated No. of Permits</t>
  </si>
  <si>
    <t>N/A</t>
  </si>
  <si>
    <t>Total Permit Scheme Cost</t>
  </si>
  <si>
    <t>TOTAL COSTS</t>
  </si>
  <si>
    <t>Hourly Rate Calculation</t>
  </si>
  <si>
    <t>Hours per Permit</t>
  </si>
  <si>
    <t>No. of Posts Required</t>
  </si>
  <si>
    <t>Total Annual Cost</t>
  </si>
  <si>
    <t>Employee Costs</t>
  </si>
  <si>
    <t>Street Works Coordinators</t>
  </si>
  <si>
    <t>To determine whether the proposed works may impact on planned events, incidents effecting the network and Highways Act 1980 activities (e.g. skips).  If an impact is identified, the authority to consider options and may enter into dialogue for the resolution with activity promoter and affected stakeholders.</t>
  </si>
  <si>
    <r>
      <t>Additional Operational Factors</t>
    </r>
    <r>
      <rPr>
        <sz val="12"/>
        <rFont val="Arial"/>
        <family val="2"/>
      </rPr>
      <t xml:space="preserve">
The details for any percentage adjustment items required for the overall running of the permit scheme, rather than each element of the individual permit.</t>
    </r>
    <r>
      <rPr>
        <b/>
        <sz val="12"/>
        <rFont val="Arial"/>
        <family val="2"/>
      </rPr>
      <t xml:space="preserve">
</t>
    </r>
  </si>
  <si>
    <t>Permits Required for Remedial Works</t>
  </si>
  <si>
    <t>TOTAL NO. OF EMPLOYEES REQUIRED</t>
  </si>
  <si>
    <t>TOTAL EMPLOYEE COSTS</t>
  </si>
  <si>
    <t>TOTALS</t>
  </si>
  <si>
    <t>Permit Scheme Cost Breakdown</t>
  </si>
  <si>
    <t>Allowance for Phased Works</t>
  </si>
  <si>
    <t>Total Number of Permits</t>
  </si>
  <si>
    <t>Permit Variation (%)</t>
  </si>
  <si>
    <t>Total Number of Permit Variations</t>
  </si>
  <si>
    <t>Estimated No. of Permit Variations</t>
  </si>
  <si>
    <t>Cost per Permit Variation</t>
  </si>
  <si>
    <t>Final Adjusted Permit Times</t>
  </si>
  <si>
    <t>CURRENT NRSWA REGIME TIMES</t>
  </si>
  <si>
    <t>Final NRSWA Regime Times</t>
  </si>
  <si>
    <t>ACTUAL PERMIT TIMES</t>
  </si>
  <si>
    <t>TOTAL TASK TIMES</t>
  </si>
  <si>
    <t>CURRENT COST OF NRSWA PERSONNEL/WORKS</t>
  </si>
  <si>
    <t>Hours per Works</t>
  </si>
  <si>
    <t>Total Works</t>
  </si>
  <si>
    <t>No. of Existing Posts</t>
  </si>
  <si>
    <t>Existing Employee Costs</t>
  </si>
  <si>
    <t>Data validation of received permit application data and associated information for compliance with the Technical Specification for EToN prior to entry into the Local Street Works Register.</t>
  </si>
  <si>
    <t xml:space="preserve">g)  IMPACT ASSESSMENT ON PLANNED EVENTS, INCIDENTS AND HIGHWAYS ACT 1980 ACTIVITIES (E.G. SKIPS) </t>
  </si>
  <si>
    <t>Estimated Number of Permit Variations</t>
  </si>
  <si>
    <t>Estimated Number of Permit Variations by Activity Type</t>
  </si>
  <si>
    <t>Estimated Number of Permits by Activity Type</t>
  </si>
  <si>
    <t>Estimated Number of Permits per Year</t>
  </si>
  <si>
    <t>Estimated Number of Permit Variations per Year</t>
  </si>
  <si>
    <t>No. of Notified Street Works per Year</t>
  </si>
  <si>
    <t>Working hours/annum</t>
  </si>
  <si>
    <t>TOTAL PERMIT SCHEME COSTS</t>
  </si>
  <si>
    <t>Permit Application Operational Factor Costs</t>
  </si>
  <si>
    <t>Permit Variation Operational Factor Costs</t>
  </si>
  <si>
    <t>Cost Type</t>
  </si>
  <si>
    <t>Cost</t>
  </si>
  <si>
    <t xml:space="preserve">COORDINATION OF PROPOSED ACTIVITIES                                                                                       </t>
  </si>
  <si>
    <t xml:space="preserve">d) IMPACT ASSESSMENT BY ACTIVITY PROMOTERS                                                                           </t>
  </si>
  <si>
    <t xml:space="preserve">ASSESSMENT OF DURATION OF PERMIT ACTIVITIES                                                                          </t>
  </si>
  <si>
    <t xml:space="preserve">ACTIVITY START AND FINISH CHECKS                                                                                                            </t>
  </si>
  <si>
    <t>REINSTATEMENT NOTICES CHECK</t>
  </si>
  <si>
    <t>ACTIVITY CANCELLATION</t>
  </si>
  <si>
    <t>Assessment to ensure that the permit application will not conflict with a notified restriction or a restriction period that is in force.</t>
  </si>
  <si>
    <t xml:space="preserve">SUBSISTING SUBSTANTIAL ROAD OR STREET WORK RESTRICTIONS (S58 and s58A of NRSWA)                        </t>
  </si>
  <si>
    <t xml:space="preserve">MAJOR WORKS ACTIVITY FITS SUBSTANTIAL STREET WORKS RESTRICTION CRITERIA     </t>
  </si>
  <si>
    <t>To determine whether the major works activity permit application meets the criteria for substantial street works and subsequent issue of a section 58A notice.</t>
  </si>
  <si>
    <t xml:space="preserve">Permit application checked to determine if there are any other proposed or subsisting activities that may conflict in the same work period for the location of impact. If neccessary establish a suitable solution to accommodate the activity whilst minimising disruption of traffic.  </t>
  </si>
  <si>
    <t>An assessment where every consideration is made for opportunities to seek collaborative working so that the potential disruption or impact for the sum of the individual works can be reduced through site or trench sharing initiatives.</t>
  </si>
  <si>
    <t>A review is made of the impact assessment set out by the activity promoter.  All factors (not just those presented by the promoter) will be considered and judged as having being appropriately determined and mitigated wherever practical. Assessment may be necessary in respect of a reduction of road space and effect on network capacity.</t>
  </si>
  <si>
    <t>To determine that the traffic management type selected by the activity promoter is relevant and appropriate for the successful execution of the activity.  Factors to consider will include those of safety and minimising inconvenience to the highway user.</t>
  </si>
  <si>
    <t>Scrutiny of activities with specific consideration given to the impact on the public transport operators (buses, trains, trams, etc), including the review of any consultations undertaken and checking of stakeholder agreements reached.</t>
  </si>
  <si>
    <t>Scrutiny of activities with specific consideration given to the Network Management Duty responsibility to ascertain the disruption impact on all networks (cycle, freight, etc) have been assessed and mitigated in the most effective manner. Assessment may be necessary in respect of a reduction of road space and affect on network capacity.</t>
  </si>
  <si>
    <t>To determine whether the proposed activities may impact on planned events, incidents effecting the network and Highways Act 1980 activities (e.g. skips).  If an impact is identified, the authority will need to consider options and may enter into dialogue for the resolution with the activity promoter and affected stakeholders.</t>
  </si>
  <si>
    <t xml:space="preserve">h) ACTIVITY ASSESSED FOR APPROPRIATENESS OF LOCATION OF NEW APPARATUS                  </t>
  </si>
  <si>
    <t>Assessment of activity to determine whether the permit application should be refused or revised if the placement of apparatus in the street is likely to cause congestion that could be otherwise avoided or reduced if the apparatus could reasonably be placed in an alternative street.</t>
  </si>
  <si>
    <t xml:space="preserve">COMPLIANCE OF ACTIVITY FOR STREETS SUBJECT TO SPECIAL CONTROLS OR WITH RESPECT TO THE RELEVANT AUTHORITIES                                                   </t>
  </si>
  <si>
    <t>To determine that the proposed activity which may impact on streets that are subject to special controls (such as protected streets, streets with special engineering difficulties, traffic-sensitive streets, or works affecting a bridge or sewer authority) have complied with appropriate legislation. This may include dialogue with structure owner.</t>
  </si>
  <si>
    <t xml:space="preserve">To determine that the permit application estimated duration is reasonable, taking into account all aspects of the activity. Liaise with the activity promoter where duration appears to be excessive with a view to agreeing a revised duration.  </t>
  </si>
  <si>
    <t>ASSESSMENT OF IMPACT ON EXISTING WORKS LICENSED UNDER SECTION 50 OF NRSWA</t>
  </si>
  <si>
    <t>To determine whether the proposed activity impacts on apparatus placed under a section 50 licence. Details of the apparatus record to be made available to the activity promoter for consideration within their promoted activity.</t>
  </si>
  <si>
    <t>To evaluate that appropriate consultation and publicity for the activity has or will take place with relevant stakeholders (such as resident and business groups, frontagers, police, public transport operators, travelling public, etc), and that stakeholders responses have been duly considered by the promoter.</t>
  </si>
  <si>
    <t>To evaluate that any matters which may have an environmental impact (such as noise and dust) are identified and appropriately actioned to demonstrate that the necessary balance of the issues and execution of the activity is reflected. This may include discussions with the appropriate environmental health office.</t>
  </si>
  <si>
    <t>To evaluate that any matters which may have an environmental impact (such as noise, dust and proximity to trees) are identified and appropriately actioned to demonstrate that the necessary balance of the issues and execution of the activity is reflected. This may include discussions with the appropriate environmental health office.</t>
  </si>
  <si>
    <t>All relevant promoter generated telephone calls and/or emails are processed in regard to submitted permit applications. These may relate to enquiries on progress of application, requests for an early start prior to the submission of an application, or provision of supplementary information necessary for the authority to action approval.</t>
  </si>
  <si>
    <t>Time to run and produce annual reports for a minimum of 4 out of the 7 Key Performance Indicators (KPIs) detailed in the Code of Practice for Permits. The KPIs are designed to provide a means of demonstrating parity of treatment for all activity promoters.</t>
  </si>
  <si>
    <t>To run and produce annual reports for a minimum of 4 out of the 7 Key Performance Indicators (KPIs) detailed in the Code of Practice for Permits. The KPIs are designed to provide a means of demonstrating parity of treatment for all activity promoters.</t>
  </si>
  <si>
    <t>To produce and issue invoices for PAA, permits, and permit variation fees, including dealing with follow-up queries and chasing outstanding payments due.</t>
  </si>
  <si>
    <t>Costs for software and hardware associated with deploying and maintaining an IT system for handling the permit process that is compliant with the Technical Specification for EToN. Costs could include one-off deployment costs, software licenses, software training and ongoing support and development costs. Deductions must be made for any parts of the system that does not apply to the operation of a permit scheme.</t>
  </si>
  <si>
    <t>UNAUTHORISED AND ABANDONED ACTIVITIES</t>
  </si>
  <si>
    <t>To assess and action all situations of unauthorised activities irrespective of the stage of works, the activity type, permit conditions or those conditions that may have been considered appropriate.   Time spent discussing and assessing a proposed activity that is abandoned before an application would have been required.</t>
  </si>
  <si>
    <t>To manage and monitor the operation of a permit scheme to ensure compliance with the provisions of the permit scheme approved by the secretary of state, the legislation, regulations, statutory guidance and code of practice.</t>
  </si>
  <si>
    <t>ALLOWABLE COST</t>
  </si>
  <si>
    <t>PRE-OPERATIONAL FACTOR ALLOWABLE COST</t>
  </si>
  <si>
    <t>ALLOWABLE COST CALCULATION TEMPLATE - Category 0-2 and Traffic Sensitive Streets</t>
  </si>
  <si>
    <t>FINAL ALLOWABLE COST</t>
  </si>
  <si>
    <t>ALLOWABLE COST CALCULATION TEMPLATE - Category 3-4 Non-Traffic Sensitive Streets</t>
  </si>
  <si>
    <t>Category 3-4 Non-Traffic Sensitive Streets</t>
  </si>
  <si>
    <t>Major (s54)</t>
  </si>
  <si>
    <t>Emerg &amp; Urgent</t>
  </si>
  <si>
    <t>Major (s55)</t>
  </si>
  <si>
    <t>TOTAL NO. OF NRSWA EMPLOYEES</t>
  </si>
  <si>
    <t>Remdial</t>
  </si>
  <si>
    <t>Additional Employees Required for Permits</t>
  </si>
  <si>
    <t>Total Employees Required for Permit Scheme Operation</t>
  </si>
  <si>
    <t>Total NRSWA Employess (Back Calculation)</t>
  </si>
  <si>
    <t>Total NRSWA Employees (Back Calculation)</t>
  </si>
  <si>
    <t>Estimated No. of Additional Employees Required for Permits</t>
  </si>
  <si>
    <t>Permit Application Employee Costs</t>
  </si>
  <si>
    <t>Total Permit Application Costs</t>
  </si>
  <si>
    <t>Total Permit Variation Application Costs</t>
  </si>
  <si>
    <t>Permit Variation Employee Costs</t>
  </si>
  <si>
    <t>REALITY CHECKS</t>
  </si>
  <si>
    <t>Cancelled</t>
  </si>
  <si>
    <t>No.</t>
  </si>
  <si>
    <t>Calculation 1</t>
  </si>
  <si>
    <t>Calculation 2</t>
  </si>
  <si>
    <t>Actual No. of NRSWA Employees Currently Employed</t>
  </si>
  <si>
    <t>Total Number of Additional Employees Required for Permit Scheme Operation</t>
  </si>
  <si>
    <t>+ / -</t>
  </si>
  <si>
    <t>Deviation From Existing Employee Number Calculation (2)</t>
  </si>
  <si>
    <t>Existing NRSWA Work Volumes and Estimated Number of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</si>
</sst>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0.0"/>
    <numFmt numFmtId="166" formatCode="&quot;£&quot;#,##0.00"/>
    <numFmt numFmtId="167" formatCode="0.0%"/>
    <numFmt numFmtId="168" formatCode="&quot;£&quot;#,##0"/>
    <numFmt numFmtId="169" formatCode="0.00_ ;\-0.00\ "/>
  </numFmts>
  <fonts count="30" x14ac:knownFonts="1">
    <font>
      <sz val="10"/>
      <name val="Arial"/>
    </font>
    <font>
      <sz val="10"/>
      <name val="Arial"/>
      <family val="2"/>
    </font>
    <font>
      <sz val="12"/>
      <name val="Arial"/>
      <family val="2"/>
    </font>
    <font>
      <b/>
      <sz val="24"/>
      <name val="Arial"/>
      <family val="2"/>
    </font>
    <font>
      <b/>
      <sz val="18"/>
      <name val="Arial"/>
      <family val="2"/>
    </font>
    <font>
      <b/>
      <sz val="16"/>
      <name val="Arial"/>
      <family val="2"/>
    </font>
    <font>
      <sz val="10"/>
      <name val="Arial"/>
      <family val="2"/>
    </font>
    <font>
      <b/>
      <sz val="12"/>
      <name val="Arial"/>
      <family val="2"/>
    </font>
    <font>
      <b/>
      <sz val="10"/>
      <name val="Arial"/>
      <family val="2"/>
    </font>
    <font>
      <b/>
      <u/>
      <sz val="12"/>
      <name val="Arial"/>
      <family val="2"/>
    </font>
    <font>
      <sz val="14"/>
      <name val="Arial"/>
      <family val="2"/>
    </font>
    <font>
      <b/>
      <sz val="28"/>
      <name val="Arial"/>
      <family val="2"/>
    </font>
    <font>
      <b/>
      <sz val="18"/>
      <color indexed="10"/>
      <name val="Arial"/>
      <family val="2"/>
    </font>
    <font>
      <sz val="12"/>
      <color indexed="10"/>
      <name val="Arial"/>
      <family val="2"/>
    </font>
    <font>
      <sz val="8"/>
      <color indexed="81"/>
      <name val="Tahoma"/>
      <family val="2"/>
    </font>
    <font>
      <b/>
      <sz val="12"/>
      <color indexed="10"/>
      <name val="Arial"/>
      <family val="2"/>
    </font>
    <font>
      <b/>
      <sz val="14"/>
      <color indexed="10"/>
      <name val="Arial"/>
      <family val="2"/>
    </font>
    <font>
      <b/>
      <sz val="10"/>
      <color indexed="10"/>
      <name val="Arial"/>
      <family val="2"/>
    </font>
    <font>
      <sz val="10"/>
      <color indexed="10"/>
      <name val="Arial"/>
      <family val="2"/>
    </font>
    <font>
      <b/>
      <sz val="14"/>
      <name val="Arial"/>
      <family val="2"/>
    </font>
    <font>
      <b/>
      <sz val="22"/>
      <name val="Arial"/>
      <family val="2"/>
    </font>
    <font>
      <sz val="10"/>
      <color indexed="12"/>
      <name val="Arial"/>
      <family val="2"/>
    </font>
    <font>
      <b/>
      <sz val="12"/>
      <color indexed="23"/>
      <name val="Arial"/>
      <family val="2"/>
    </font>
    <font>
      <sz val="16"/>
      <name val="Arial"/>
      <family val="2"/>
    </font>
    <font>
      <b/>
      <sz val="12"/>
      <color indexed="17"/>
      <name val="Arial"/>
      <family val="2"/>
    </font>
    <font>
      <sz val="10"/>
      <color indexed="17"/>
      <name val="Arial"/>
      <family val="2"/>
    </font>
    <font>
      <b/>
      <sz val="12"/>
      <color indexed="62"/>
      <name val="Arial"/>
      <family val="2"/>
    </font>
    <font>
      <sz val="10"/>
      <color indexed="62"/>
      <name val="Arial"/>
      <family val="2"/>
    </font>
    <font>
      <b/>
      <sz val="12"/>
      <color indexed="53"/>
      <name val="Arial"/>
      <family val="2"/>
    </font>
    <font>
      <sz val="10"/>
      <color indexed="53"/>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s>
  <borders count="142">
    <border>
      <left/>
      <right/>
      <top/>
      <bottom/>
      <diagonal/>
    </border>
    <border>
      <left style="thick">
        <color indexed="64"/>
      </left>
      <right style="thick">
        <color indexed="64"/>
      </right>
      <top/>
      <bottom/>
      <diagonal/>
    </border>
    <border>
      <left style="medium">
        <color indexed="64"/>
      </left>
      <right style="medium">
        <color indexed="64"/>
      </right>
      <top/>
      <bottom style="thin">
        <color indexed="64"/>
      </bottom>
      <diagonal/>
    </border>
    <border>
      <left style="thick">
        <color indexed="64"/>
      </left>
      <right style="thick">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ck">
        <color indexed="64"/>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ck">
        <color indexed="64"/>
      </top>
      <bottom/>
      <diagonal/>
    </border>
    <border>
      <left/>
      <right style="medium">
        <color indexed="64"/>
      </right>
      <top style="thick">
        <color indexed="64"/>
      </top>
      <bottom/>
      <diagonal/>
    </border>
    <border>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hair">
        <color indexed="64"/>
      </top>
      <bottom style="medium">
        <color indexed="64"/>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10"/>
      </left>
      <right style="medium">
        <color indexed="64"/>
      </right>
      <top style="medium">
        <color indexed="64"/>
      </top>
      <bottom style="medium">
        <color indexed="64"/>
      </bottom>
      <diagonal/>
    </border>
    <border>
      <left style="medium">
        <color indexed="10"/>
      </left>
      <right style="medium">
        <color indexed="64"/>
      </right>
      <top style="medium">
        <color indexed="64"/>
      </top>
      <bottom style="hair">
        <color indexed="64"/>
      </bottom>
      <diagonal/>
    </border>
    <border>
      <left style="medium">
        <color indexed="10"/>
      </left>
      <right style="medium">
        <color indexed="64"/>
      </right>
      <top style="hair">
        <color indexed="64"/>
      </top>
      <bottom style="hair">
        <color indexed="64"/>
      </bottom>
      <diagonal/>
    </border>
    <border>
      <left style="medium">
        <color indexed="10"/>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style="medium">
        <color indexed="10"/>
      </left>
      <right style="thick">
        <color indexed="10"/>
      </right>
      <top style="thick">
        <color indexed="10"/>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right/>
      <top style="medium">
        <color indexed="64"/>
      </top>
      <bottom style="medium">
        <color indexed="10"/>
      </bottom>
      <diagonal/>
    </border>
    <border>
      <left/>
      <right/>
      <top/>
      <bottom style="medium">
        <color indexed="64"/>
      </bottom>
      <diagonal/>
    </border>
    <border>
      <left/>
      <right/>
      <top style="medium">
        <color indexed="10"/>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tted">
        <color indexed="64"/>
      </bottom>
      <diagonal/>
    </border>
    <border>
      <left/>
      <right/>
      <top style="dotted">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medium">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thick">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style="thick">
        <color indexed="10"/>
      </right>
      <top/>
      <bottom/>
      <diagonal/>
    </border>
    <border>
      <left style="thin">
        <color indexed="64"/>
      </left>
      <right style="thin">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bottom style="medium">
        <color indexed="10"/>
      </bottom>
      <diagonal/>
    </border>
    <border>
      <left/>
      <right/>
      <top style="dashed">
        <color indexed="64"/>
      </top>
      <bottom/>
      <diagonal/>
    </border>
  </borders>
  <cellStyleXfs count="2">
    <xf numFmtId="0" fontId="0" fillId="0" borderId="0"/>
    <xf numFmtId="43" fontId="1" fillId="0" borderId="0" applyFont="0" applyFill="0" applyBorder="0" applyAlignment="0" applyProtection="0"/>
  </cellStyleXfs>
  <cellXfs count="697">
    <xf numFmtId="0" fontId="0" fillId="0" borderId="0" xfId="0"/>
    <xf numFmtId="0" fontId="2" fillId="0" borderId="0" xfId="0" applyFont="1" applyAlignment="1">
      <alignment horizontal="center"/>
    </xf>
    <xf numFmtId="0" fontId="2" fillId="0" borderId="0" xfId="0" applyFont="1"/>
    <xf numFmtId="0" fontId="2" fillId="0" borderId="1" xfId="0" applyFont="1" applyBorder="1" applyAlignment="1">
      <alignment horizontal="center" vertical="center"/>
    </xf>
    <xf numFmtId="164" fontId="2" fillId="0" borderId="0" xfId="1" applyNumberFormat="1" applyFont="1" applyBorder="1" applyAlignment="1">
      <alignment horizontal="center"/>
    </xf>
    <xf numFmtId="164" fontId="2" fillId="0" borderId="2" xfId="1" applyNumberFormat="1" applyFont="1" applyBorder="1" applyAlignment="1"/>
    <xf numFmtId="164" fontId="2" fillId="0" borderId="3" xfId="1" applyNumberFormat="1" applyFont="1" applyBorder="1" applyAlignment="1"/>
    <xf numFmtId="164" fontId="2" fillId="0" borderId="1" xfId="1" applyNumberFormat="1" applyFont="1" applyBorder="1" applyAlignment="1">
      <alignment horizontal="center" wrapText="1"/>
    </xf>
    <xf numFmtId="164" fontId="2" fillId="0" borderId="0" xfId="1" applyNumberFormat="1" applyFont="1" applyFill="1" applyBorder="1" applyAlignment="1">
      <alignment horizontal="center"/>
    </xf>
    <xf numFmtId="164" fontId="2" fillId="0" borderId="4" xfId="1" applyNumberFormat="1" applyFont="1" applyFill="1" applyBorder="1" applyAlignment="1">
      <alignment horizontal="center"/>
    </xf>
    <xf numFmtId="0" fontId="2" fillId="0" borderId="0" xfId="0" applyFont="1" applyFill="1" applyBorder="1" applyAlignment="1">
      <alignment horizontal="center" vertical="center"/>
    </xf>
    <xf numFmtId="165" fontId="2" fillId="0" borderId="5" xfId="0" applyNumberFormat="1" applyFont="1" applyFill="1" applyBorder="1" applyAlignment="1">
      <alignment horizontal="center"/>
    </xf>
    <xf numFmtId="165" fontId="2" fillId="0" borderId="6" xfId="0" applyNumberFormat="1" applyFont="1" applyFill="1" applyBorder="1" applyAlignment="1">
      <alignment horizontal="center"/>
    </xf>
    <xf numFmtId="165" fontId="2" fillId="0" borderId="7" xfId="0" applyNumberFormat="1" applyFont="1" applyFill="1" applyBorder="1" applyAlignment="1">
      <alignment horizontal="center"/>
    </xf>
    <xf numFmtId="0" fontId="2" fillId="0" borderId="8" xfId="0" applyFont="1" applyFill="1" applyBorder="1" applyAlignment="1">
      <alignment horizontal="center"/>
    </xf>
    <xf numFmtId="0" fontId="0" fillId="0" borderId="0" xfId="0" applyFill="1"/>
    <xf numFmtId="0" fontId="2" fillId="0" borderId="0" xfId="0" applyFont="1" applyFill="1"/>
    <xf numFmtId="0" fontId="6" fillId="0" borderId="0" xfId="0" applyFont="1"/>
    <xf numFmtId="0" fontId="8" fillId="0" borderId="0" xfId="0" applyFont="1"/>
    <xf numFmtId="0" fontId="7" fillId="0" borderId="0" xfId="0" applyFont="1"/>
    <xf numFmtId="164" fontId="7" fillId="0" borderId="0" xfId="1" applyNumberFormat="1" applyFont="1" applyFill="1" applyBorder="1" applyAlignment="1">
      <alignment horizontal="center"/>
    </xf>
    <xf numFmtId="165" fontId="7" fillId="2" borderId="9" xfId="0" applyNumberFormat="1" applyFont="1" applyFill="1" applyBorder="1" applyAlignment="1">
      <alignment horizontal="center"/>
    </xf>
    <xf numFmtId="165" fontId="7" fillId="3" borderId="9" xfId="0" applyNumberFormat="1" applyFont="1" applyFill="1" applyBorder="1" applyAlignment="1">
      <alignment horizontal="center"/>
    </xf>
    <xf numFmtId="165" fontId="7" fillId="4" borderId="9" xfId="0" applyNumberFormat="1" applyFont="1" applyFill="1" applyBorder="1" applyAlignment="1">
      <alignment horizontal="center"/>
    </xf>
    <xf numFmtId="165" fontId="7" fillId="0" borderId="9" xfId="0" applyNumberFormat="1" applyFont="1" applyFill="1" applyBorder="1" applyAlignment="1">
      <alignment horizontal="center"/>
    </xf>
    <xf numFmtId="0" fontId="7" fillId="0" borderId="0" xfId="0" applyFont="1" applyFill="1" applyBorder="1" applyAlignment="1">
      <alignment horizontal="center"/>
    </xf>
    <xf numFmtId="0" fontId="2" fillId="2" borderId="10" xfId="0" applyFont="1" applyFill="1" applyBorder="1" applyAlignment="1">
      <alignment horizontal="left" vertical="center"/>
    </xf>
    <xf numFmtId="165" fontId="2" fillId="2" borderId="11" xfId="1" applyNumberFormat="1" applyFont="1" applyFill="1" applyBorder="1" applyAlignment="1">
      <alignment horizontal="center"/>
    </xf>
    <xf numFmtId="0" fontId="2" fillId="3" borderId="12" xfId="0" applyFont="1" applyFill="1" applyBorder="1" applyAlignment="1">
      <alignment horizontal="left" vertical="center"/>
    </xf>
    <xf numFmtId="165" fontId="2" fillId="3" borderId="13" xfId="0" applyNumberFormat="1" applyFont="1" applyFill="1" applyBorder="1" applyAlignment="1">
      <alignment horizontal="center" vertical="center"/>
    </xf>
    <xf numFmtId="0" fontId="2" fillId="4" borderId="14" xfId="0" applyFont="1" applyFill="1" applyBorder="1" applyAlignment="1">
      <alignment horizontal="left" vertical="center"/>
    </xf>
    <xf numFmtId="0" fontId="7" fillId="0" borderId="0" xfId="0" applyFont="1" applyBorder="1" applyAlignment="1">
      <alignment horizontal="center" vertical="center"/>
    </xf>
    <xf numFmtId="164" fontId="2" fillId="0" borderId="0" xfId="1" applyNumberFormat="1" applyFont="1" applyFill="1" applyBorder="1" applyAlignment="1">
      <alignment horizontal="center" vertical="center" wrapText="1"/>
    </xf>
    <xf numFmtId="0" fontId="0" fillId="0" borderId="0" xfId="0" applyBorder="1"/>
    <xf numFmtId="9" fontId="2" fillId="0" borderId="8" xfId="1" applyNumberFormat="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164" fontId="2" fillId="0" borderId="0" xfId="1" applyNumberFormat="1" applyFont="1" applyFill="1" applyAlignment="1">
      <alignment horizontal="center"/>
    </xf>
    <xf numFmtId="164" fontId="7" fillId="0" borderId="0" xfId="1" applyNumberFormat="1"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0" fillId="0" borderId="0" xfId="0" applyFill="1" applyBorder="1"/>
    <xf numFmtId="164" fontId="10" fillId="0" borderId="0" xfId="1" applyNumberFormat="1" applyFont="1" applyFill="1" applyAlignment="1">
      <alignment horizontal="center"/>
    </xf>
    <xf numFmtId="164" fontId="10" fillId="0" borderId="0" xfId="1" applyNumberFormat="1" applyFont="1" applyFill="1" applyBorder="1" applyAlignment="1">
      <alignment horizontal="center"/>
    </xf>
    <xf numFmtId="0" fontId="9" fillId="0" borderId="0" xfId="0" applyFont="1" applyFill="1" applyAlignment="1">
      <alignment horizontal="right"/>
    </xf>
    <xf numFmtId="0" fontId="2" fillId="0" borderId="0" xfId="0" applyFont="1" applyFill="1" applyBorder="1"/>
    <xf numFmtId="0" fontId="2" fillId="0" borderId="0" xfId="0" applyFont="1" applyFill="1" applyAlignment="1">
      <alignment horizontal="center"/>
    </xf>
    <xf numFmtId="3" fontId="2" fillId="0" borderId="0" xfId="0" applyNumberFormat="1" applyFont="1" applyFill="1"/>
    <xf numFmtId="164" fontId="2" fillId="0" borderId="0" xfId="0" applyNumberFormat="1" applyFont="1" applyFill="1"/>
    <xf numFmtId="164" fontId="2" fillId="0" borderId="15" xfId="1" applyNumberFormat="1" applyFont="1" applyBorder="1" applyAlignment="1">
      <alignment horizontal="center" wrapText="1"/>
    </xf>
    <xf numFmtId="164" fontId="2" fillId="0" borderId="16" xfId="1" applyNumberFormat="1" applyFont="1" applyBorder="1" applyAlignment="1">
      <alignment horizontal="center" wrapText="1"/>
    </xf>
    <xf numFmtId="165" fontId="2" fillId="3" borderId="13" xfId="0" applyNumberFormat="1" applyFont="1" applyFill="1" applyBorder="1" applyAlignment="1" applyProtection="1">
      <alignment horizontal="center"/>
      <protection locked="0"/>
    </xf>
    <xf numFmtId="165" fontId="2" fillId="4" borderId="17" xfId="0" applyNumberFormat="1" applyFont="1" applyFill="1" applyBorder="1" applyAlignment="1" applyProtection="1">
      <alignment horizontal="center"/>
      <protection locked="0"/>
    </xf>
    <xf numFmtId="0" fontId="2" fillId="0" borderId="4" xfId="0" applyFont="1" applyFill="1" applyBorder="1" applyAlignment="1">
      <alignment horizontal="center" vertical="center"/>
    </xf>
    <xf numFmtId="165" fontId="2" fillId="2" borderId="10" xfId="0" applyNumberFormat="1" applyFont="1" applyFill="1" applyBorder="1" applyAlignment="1" applyProtection="1">
      <alignment horizontal="center"/>
      <protection locked="0"/>
    </xf>
    <xf numFmtId="9" fontId="2" fillId="0" borderId="18"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9" fontId="2" fillId="0" borderId="4" xfId="1" applyNumberFormat="1" applyFont="1" applyFill="1" applyBorder="1" applyAlignment="1">
      <alignment horizontal="center"/>
    </xf>
    <xf numFmtId="9" fontId="2" fillId="0" borderId="20" xfId="1" applyNumberFormat="1" applyFont="1" applyFill="1" applyBorder="1" applyAlignment="1">
      <alignment horizontal="center"/>
    </xf>
    <xf numFmtId="9" fontId="2" fillId="0" borderId="4"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9" fontId="2" fillId="2" borderId="21" xfId="0" applyNumberFormat="1" applyFont="1" applyFill="1" applyBorder="1" applyAlignment="1" applyProtection="1">
      <alignment horizontal="center"/>
      <protection locked="0"/>
    </xf>
    <xf numFmtId="9" fontId="2" fillId="3" borderId="13" xfId="0" applyNumberFormat="1" applyFont="1" applyFill="1" applyBorder="1" applyAlignment="1" applyProtection="1">
      <alignment horizontal="center"/>
      <protection locked="0"/>
    </xf>
    <xf numFmtId="9" fontId="2" fillId="4" borderId="22" xfId="0" applyNumberFormat="1" applyFont="1" applyFill="1" applyBorder="1" applyAlignment="1" applyProtection="1">
      <alignment horizontal="center"/>
      <protection locked="0"/>
    </xf>
    <xf numFmtId="0" fontId="2" fillId="0" borderId="9" xfId="0" applyFont="1" applyBorder="1" applyAlignment="1">
      <alignment horizontal="lef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9" fontId="2" fillId="0" borderId="23" xfId="0" applyNumberFormat="1" applyFont="1" applyFill="1" applyBorder="1" applyAlignment="1">
      <alignment horizontal="center" vertical="center"/>
    </xf>
    <xf numFmtId="9" fontId="2" fillId="0" borderId="26" xfId="0" applyNumberFormat="1" applyFont="1" applyFill="1" applyBorder="1" applyAlignment="1">
      <alignment horizontal="center" vertical="center"/>
    </xf>
    <xf numFmtId="165" fontId="2" fillId="2" borderId="11" xfId="0" applyNumberFormat="1" applyFont="1" applyFill="1" applyBorder="1" applyAlignment="1" applyProtection="1">
      <alignment horizontal="center"/>
      <protection locked="0"/>
    </xf>
    <xf numFmtId="9" fontId="2" fillId="2" borderId="11" xfId="0" applyNumberFormat="1" applyFont="1" applyFill="1" applyBorder="1" applyAlignment="1" applyProtection="1">
      <alignment horizontal="center"/>
      <protection locked="0"/>
    </xf>
    <xf numFmtId="0" fontId="2" fillId="0" borderId="27" xfId="0" applyFont="1" applyFill="1" applyBorder="1" applyAlignment="1">
      <alignment horizontal="left" vertical="center" wrapText="1"/>
    </xf>
    <xf numFmtId="9" fontId="2" fillId="0" borderId="20" xfId="0" applyNumberFormat="1" applyFont="1" applyFill="1" applyBorder="1" applyAlignment="1">
      <alignment horizontal="center" vertical="center"/>
    </xf>
    <xf numFmtId="165" fontId="2" fillId="4" borderId="28" xfId="0" applyNumberFormat="1" applyFont="1" applyFill="1" applyBorder="1" applyAlignment="1">
      <alignment horizontal="center" vertical="center"/>
    </xf>
    <xf numFmtId="0" fontId="7" fillId="0" borderId="9" xfId="0" applyFont="1" applyBorder="1" applyAlignment="1">
      <alignment horizontal="center" vertical="center" textRotation="90" wrapText="1"/>
    </xf>
    <xf numFmtId="0" fontId="3"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166" fontId="0" fillId="0" borderId="0" xfId="0" applyNumberFormat="1"/>
    <xf numFmtId="0" fontId="2" fillId="0" borderId="26" xfId="0" applyFont="1" applyBorder="1" applyAlignment="1">
      <alignment horizontal="center" vertical="center"/>
    </xf>
    <xf numFmtId="165" fontId="2" fillId="2" borderId="11" xfId="0" applyNumberFormat="1" applyFont="1" applyFill="1" applyBorder="1" applyAlignment="1">
      <alignment horizontal="center" vertical="center"/>
    </xf>
    <xf numFmtId="165" fontId="2" fillId="4" borderId="22" xfId="0" applyNumberFormat="1" applyFont="1" applyFill="1" applyBorder="1" applyAlignment="1">
      <alignment horizontal="center" vertical="center"/>
    </xf>
    <xf numFmtId="2" fontId="0" fillId="0" borderId="0" xfId="0" applyNumberFormat="1"/>
    <xf numFmtId="0" fontId="0" fillId="0" borderId="0" xfId="0" applyAlignment="1">
      <alignment horizontal="center" vertical="center"/>
    </xf>
    <xf numFmtId="166" fontId="0" fillId="0" borderId="0" xfId="0" applyNumberFormat="1" applyAlignment="1">
      <alignment vertical="center"/>
    </xf>
    <xf numFmtId="168" fontId="0" fillId="0" borderId="0" xfId="0" applyNumberFormat="1" applyAlignment="1">
      <alignment vertical="center"/>
    </xf>
    <xf numFmtId="0" fontId="8" fillId="0" borderId="7" xfId="0" applyFont="1" applyBorder="1" applyAlignment="1" applyProtection="1">
      <alignment vertical="center" wrapText="1"/>
    </xf>
    <xf numFmtId="0" fontId="8" fillId="0" borderId="5" xfId="0" applyFont="1" applyBorder="1" applyAlignment="1" applyProtection="1">
      <alignment vertical="center"/>
    </xf>
    <xf numFmtId="0" fontId="0" fillId="5" borderId="29" xfId="0" applyFill="1" applyBorder="1" applyAlignment="1" applyProtection="1">
      <alignment horizontal="center" vertical="center"/>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8" fillId="0" borderId="32" xfId="0" applyFont="1" applyBorder="1" applyAlignment="1" applyProtection="1">
      <alignment vertical="center" wrapText="1"/>
    </xf>
    <xf numFmtId="0" fontId="8" fillId="0" borderId="33" xfId="0" applyFont="1" applyBorder="1" applyAlignment="1" applyProtection="1">
      <alignment vertical="center"/>
    </xf>
    <xf numFmtId="1" fontId="0" fillId="0" borderId="30" xfId="0" applyNumberFormat="1" applyBorder="1" applyAlignment="1" applyProtection="1">
      <alignment horizontal="center" vertical="center"/>
    </xf>
    <xf numFmtId="1" fontId="0" fillId="0" borderId="34" xfId="0" applyNumberFormat="1" applyBorder="1" applyAlignment="1" applyProtection="1">
      <alignment horizontal="center" vertical="center"/>
    </xf>
    <xf numFmtId="1" fontId="0" fillId="0" borderId="31" xfId="0" applyNumberFormat="1" applyBorder="1" applyAlignment="1" applyProtection="1">
      <alignment horizontal="center" vertical="center"/>
    </xf>
    <xf numFmtId="1" fontId="0" fillId="0" borderId="35" xfId="0" applyNumberFormat="1" applyBorder="1" applyAlignment="1" applyProtection="1">
      <alignment horizontal="center"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6" fillId="0" borderId="9" xfId="0" applyFont="1" applyBorder="1" applyAlignment="1">
      <alignment horizontal="center" vertical="center"/>
    </xf>
    <xf numFmtId="1" fontId="6" fillId="0" borderId="9" xfId="0" applyNumberFormat="1" applyFont="1" applyBorder="1" applyAlignment="1">
      <alignment horizontal="center" vertical="center"/>
    </xf>
    <xf numFmtId="1" fontId="8" fillId="0" borderId="9" xfId="0" applyNumberFormat="1" applyFont="1" applyBorder="1" applyAlignment="1">
      <alignment horizontal="center" vertical="center"/>
    </xf>
    <xf numFmtId="0" fontId="8" fillId="0" borderId="5" xfId="0" applyFont="1" applyBorder="1" applyAlignment="1" applyProtection="1">
      <alignment vertical="center" wrapText="1"/>
    </xf>
    <xf numFmtId="0" fontId="8" fillId="0" borderId="33" xfId="0" applyFont="1" applyBorder="1" applyAlignment="1" applyProtection="1">
      <alignment vertical="center" wrapText="1"/>
    </xf>
    <xf numFmtId="0" fontId="8" fillId="0" borderId="36" xfId="0" applyFont="1" applyBorder="1" applyAlignment="1" applyProtection="1">
      <alignment vertical="center" wrapText="1"/>
    </xf>
    <xf numFmtId="0" fontId="0" fillId="5" borderId="37" xfId="0" applyFill="1" applyBorder="1" applyAlignment="1" applyProtection="1">
      <alignment horizontal="center" vertical="center"/>
      <protection locked="0"/>
    </xf>
    <xf numFmtId="0" fontId="7" fillId="0" borderId="9" xfId="0" applyFont="1" applyBorder="1" applyAlignment="1">
      <alignment vertical="center"/>
    </xf>
    <xf numFmtId="0" fontId="15" fillId="0" borderId="38" xfId="0" applyFont="1" applyBorder="1" applyAlignment="1">
      <alignment vertical="center" wrapText="1"/>
    </xf>
    <xf numFmtId="0" fontId="15" fillId="0" borderId="38" xfId="0" applyFont="1" applyBorder="1" applyAlignment="1">
      <alignment horizontal="center" vertical="center"/>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5" fillId="0" borderId="0" xfId="0" applyFont="1"/>
    <xf numFmtId="0" fontId="8" fillId="0" borderId="9" xfId="0" applyFont="1" applyBorder="1" applyAlignment="1">
      <alignment vertical="center" wrapText="1"/>
    </xf>
    <xf numFmtId="0" fontId="8" fillId="0" borderId="9" xfId="0" applyFont="1" applyBorder="1" applyAlignment="1">
      <alignment horizontal="center" vertical="center" wrapText="1"/>
    </xf>
    <xf numFmtId="1" fontId="0" fillId="0" borderId="30" xfId="0" applyNumberFormat="1" applyBorder="1" applyAlignment="1">
      <alignment horizontal="center" vertical="center"/>
    </xf>
    <xf numFmtId="168" fontId="0" fillId="0" borderId="34" xfId="0" applyNumberFormat="1" applyBorder="1" applyAlignment="1">
      <alignment horizontal="center" vertical="center"/>
    </xf>
    <xf numFmtId="1" fontId="0" fillId="0" borderId="31" xfId="0" applyNumberFormat="1" applyBorder="1" applyAlignment="1">
      <alignment horizontal="center" vertical="center"/>
    </xf>
    <xf numFmtId="168" fontId="0" fillId="0" borderId="35" xfId="0" applyNumberFormat="1" applyBorder="1" applyAlignment="1">
      <alignment horizontal="center" vertical="center"/>
    </xf>
    <xf numFmtId="1" fontId="0" fillId="0" borderId="39" xfId="0" applyNumberFormat="1" applyBorder="1" applyAlignment="1">
      <alignment horizontal="center" vertical="center"/>
    </xf>
    <xf numFmtId="0" fontId="8" fillId="0" borderId="9" xfId="0" applyFont="1" applyBorder="1" applyAlignment="1" applyProtection="1">
      <alignment vertical="center" wrapText="1"/>
    </xf>
    <xf numFmtId="168" fontId="17" fillId="0" borderId="38" xfId="0" applyNumberFormat="1" applyFont="1" applyBorder="1" applyAlignment="1">
      <alignment horizontal="center" vertical="center"/>
    </xf>
    <xf numFmtId="168" fontId="15" fillId="0" borderId="40" xfId="0" applyNumberFormat="1" applyFont="1" applyBorder="1" applyAlignment="1">
      <alignment horizontal="center" vertical="center"/>
    </xf>
    <xf numFmtId="1" fontId="0" fillId="0" borderId="9" xfId="0" applyNumberFormat="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8" fillId="2" borderId="11" xfId="0" applyFont="1" applyFill="1" applyBorder="1" applyAlignment="1" applyProtection="1">
      <alignment vertical="center"/>
    </xf>
    <xf numFmtId="0" fontId="8" fillId="3" borderId="12" xfId="0" applyFont="1" applyFill="1" applyBorder="1" applyAlignment="1" applyProtection="1">
      <alignment vertical="center"/>
    </xf>
    <xf numFmtId="0" fontId="8" fillId="4" borderId="5" xfId="0" applyFont="1" applyFill="1" applyBorder="1" applyAlignment="1" applyProtection="1">
      <alignment vertical="center"/>
    </xf>
    <xf numFmtId="0" fontId="7" fillId="0" borderId="41"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9" fontId="2" fillId="0" borderId="20" xfId="1" applyNumberFormat="1" applyFont="1" applyFill="1" applyBorder="1" applyAlignment="1">
      <alignment horizontal="center" vertical="center" wrapText="1"/>
    </xf>
    <xf numFmtId="0" fontId="5" fillId="0" borderId="0" xfId="0" applyFont="1" applyFill="1" applyBorder="1" applyAlignment="1" applyProtection="1">
      <alignment horizontal="center" vertical="center"/>
    </xf>
    <xf numFmtId="0" fontId="7" fillId="0" borderId="43" xfId="0" applyFont="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2" fontId="0" fillId="0" borderId="30" xfId="0" applyNumberFormat="1" applyBorder="1" applyAlignment="1">
      <alignment horizontal="center"/>
    </xf>
    <xf numFmtId="0" fontId="0" fillId="0" borderId="30" xfId="0" applyBorder="1" applyAlignment="1">
      <alignment horizontal="center"/>
    </xf>
    <xf numFmtId="1" fontId="0" fillId="0" borderId="31" xfId="0" applyNumberFormat="1" applyBorder="1" applyAlignment="1">
      <alignment horizontal="center"/>
    </xf>
    <xf numFmtId="0" fontId="0" fillId="0" borderId="31" xfId="0" applyBorder="1" applyAlignment="1">
      <alignment horizontal="center"/>
    </xf>
    <xf numFmtId="2" fontId="0" fillId="0" borderId="31" xfId="0" applyNumberFormat="1" applyBorder="1" applyAlignment="1">
      <alignment horizontal="center"/>
    </xf>
    <xf numFmtId="0" fontId="7" fillId="0" borderId="5" xfId="0" applyFont="1" applyBorder="1"/>
    <xf numFmtId="0" fontId="7" fillId="0" borderId="6" xfId="0" applyFont="1" applyBorder="1" applyAlignment="1">
      <alignment horizontal="center"/>
    </xf>
    <xf numFmtId="0" fontId="0" fillId="0" borderId="6" xfId="0" applyBorder="1" applyAlignment="1">
      <alignment horizontal="center"/>
    </xf>
    <xf numFmtId="0" fontId="8" fillId="0" borderId="32" xfId="0" applyFont="1" applyBorder="1"/>
    <xf numFmtId="0" fontId="8" fillId="0" borderId="33" xfId="0" applyFont="1" applyBorder="1"/>
    <xf numFmtId="0" fontId="8" fillId="0" borderId="36" xfId="0" applyFont="1" applyBorder="1"/>
    <xf numFmtId="0" fontId="0" fillId="0" borderId="39" xfId="0" applyBorder="1" applyAlignment="1">
      <alignment horizontal="center"/>
    </xf>
    <xf numFmtId="0" fontId="15" fillId="0" borderId="7" xfId="0" applyFont="1" applyBorder="1" applyAlignment="1">
      <alignment horizontal="center"/>
    </xf>
    <xf numFmtId="2" fontId="18" fillId="0" borderId="34" xfId="0" applyNumberFormat="1" applyFont="1" applyBorder="1" applyAlignment="1">
      <alignment horizontal="center"/>
    </xf>
    <xf numFmtId="1" fontId="18" fillId="0" borderId="35" xfId="0" applyNumberFormat="1" applyFont="1" applyBorder="1" applyAlignment="1">
      <alignment horizontal="center"/>
    </xf>
    <xf numFmtId="2" fontId="18" fillId="0" borderId="35" xfId="0" applyNumberFormat="1" applyFont="1" applyBorder="1" applyAlignment="1">
      <alignment horizontal="center"/>
    </xf>
    <xf numFmtId="9" fontId="7" fillId="2" borderId="9" xfId="0" applyNumberFormat="1" applyFont="1" applyFill="1" applyBorder="1" applyAlignment="1">
      <alignment horizontal="center" vertical="center"/>
    </xf>
    <xf numFmtId="9" fontId="7" fillId="3" borderId="9" xfId="0" applyNumberFormat="1" applyFont="1" applyFill="1" applyBorder="1" applyAlignment="1">
      <alignment horizontal="center" vertical="center"/>
    </xf>
    <xf numFmtId="9" fontId="7" fillId="4" borderId="9" xfId="0" applyNumberFormat="1" applyFont="1" applyFill="1" applyBorder="1" applyAlignment="1">
      <alignment horizontal="center" vertical="center"/>
    </xf>
    <xf numFmtId="2" fontId="15" fillId="0" borderId="9" xfId="0" applyNumberFormat="1" applyFont="1" applyBorder="1" applyAlignment="1">
      <alignment horizontal="center"/>
    </xf>
    <xf numFmtId="168" fontId="8" fillId="0" borderId="9" xfId="0" applyNumberFormat="1" applyFont="1" applyBorder="1" applyAlignment="1">
      <alignment horizontal="center" vertical="center"/>
    </xf>
    <xf numFmtId="168" fontId="0" fillId="0" borderId="45" xfId="0" applyNumberFormat="1" applyBorder="1" applyAlignment="1">
      <alignment horizontal="center"/>
    </xf>
    <xf numFmtId="168" fontId="0" fillId="0" borderId="46" xfId="0" applyNumberFormat="1" applyBorder="1" applyAlignment="1">
      <alignment horizontal="center"/>
    </xf>
    <xf numFmtId="168" fontId="0" fillId="0" borderId="47" xfId="0" applyNumberFormat="1" applyBorder="1" applyAlignment="1">
      <alignment horizontal="center"/>
    </xf>
    <xf numFmtId="168" fontId="0" fillId="0" borderId="39" xfId="0" applyNumberFormat="1" applyBorder="1" applyAlignment="1">
      <alignment horizontal="center"/>
    </xf>
    <xf numFmtId="168" fontId="17" fillId="0" borderId="48" xfId="0" applyNumberFormat="1" applyFont="1" applyBorder="1" applyAlignment="1">
      <alignment horizontal="center"/>
    </xf>
    <xf numFmtId="168" fontId="15" fillId="0" borderId="9" xfId="0" applyNumberFormat="1" applyFont="1" applyBorder="1" applyAlignment="1">
      <alignment horizontal="center"/>
    </xf>
    <xf numFmtId="0" fontId="8" fillId="0" borderId="49" xfId="0" applyFont="1" applyBorder="1" applyAlignment="1" applyProtection="1">
      <alignment horizontal="center" vertical="center" wrapText="1"/>
    </xf>
    <xf numFmtId="9" fontId="0" fillId="0" borderId="30" xfId="0" applyNumberFormat="1" applyBorder="1" applyAlignment="1" applyProtection="1">
      <alignment horizontal="center" vertical="center"/>
    </xf>
    <xf numFmtId="1" fontId="7" fillId="0" borderId="9" xfId="0" applyNumberFormat="1" applyFont="1" applyBorder="1" applyAlignment="1">
      <alignment horizontal="center" vertical="center"/>
    </xf>
    <xf numFmtId="166" fontId="0" fillId="0" borderId="50" xfId="0" applyNumberFormat="1" applyBorder="1" applyAlignment="1">
      <alignment horizontal="center" vertical="center"/>
    </xf>
    <xf numFmtId="3" fontId="0" fillId="0" borderId="51" xfId="0" applyNumberFormat="1" applyBorder="1" applyAlignment="1">
      <alignment horizontal="center" vertical="center"/>
    </xf>
    <xf numFmtId="3" fontId="0" fillId="0" borderId="52" xfId="0" applyNumberFormat="1" applyBorder="1" applyAlignment="1">
      <alignment horizontal="center" vertical="center"/>
    </xf>
    <xf numFmtId="168" fontId="0" fillId="0" borderId="9" xfId="0" applyNumberFormat="1" applyBorder="1" applyAlignment="1">
      <alignment horizontal="center" vertical="center"/>
    </xf>
    <xf numFmtId="168" fontId="0" fillId="0" borderId="30" xfId="0" applyNumberFormat="1" applyBorder="1" applyAlignment="1">
      <alignment horizontal="center" vertical="center"/>
    </xf>
    <xf numFmtId="168" fontId="0" fillId="0" borderId="31" xfId="0" applyNumberFormat="1" applyBorder="1" applyAlignment="1">
      <alignment horizontal="center" vertical="center"/>
    </xf>
    <xf numFmtId="168" fontId="0" fillId="0" borderId="39" xfId="0" applyNumberFormat="1" applyBorder="1" applyAlignment="1">
      <alignment horizontal="center" vertical="center"/>
    </xf>
    <xf numFmtId="0" fontId="7" fillId="0" borderId="9" xfId="0" applyFont="1" applyFill="1" applyBorder="1" applyAlignment="1">
      <alignment horizontal="center" vertical="center"/>
    </xf>
    <xf numFmtId="168" fontId="2" fillId="2" borderId="11" xfId="1" applyNumberFormat="1" applyFont="1" applyFill="1" applyBorder="1" applyAlignment="1">
      <alignment horizontal="center"/>
    </xf>
    <xf numFmtId="168" fontId="2" fillId="0" borderId="0"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168" fontId="2" fillId="0" borderId="4" xfId="1" applyNumberFormat="1" applyFont="1" applyFill="1" applyBorder="1" applyAlignment="1">
      <alignment horizontal="center"/>
    </xf>
    <xf numFmtId="168" fontId="2" fillId="3" borderId="13" xfId="1" applyNumberFormat="1" applyFont="1" applyFill="1" applyBorder="1" applyAlignment="1">
      <alignment horizontal="center"/>
    </xf>
    <xf numFmtId="168" fontId="2" fillId="0" borderId="0" xfId="1" applyNumberFormat="1" applyFont="1" applyFill="1" applyBorder="1" applyAlignment="1">
      <alignment horizontal="center"/>
    </xf>
    <xf numFmtId="168" fontId="2" fillId="0" borderId="4" xfId="0" applyNumberFormat="1" applyFont="1" applyFill="1" applyBorder="1" applyAlignment="1">
      <alignment horizontal="center" vertical="center"/>
    </xf>
    <xf numFmtId="168" fontId="2" fillId="4" borderId="53" xfId="1" applyNumberFormat="1" applyFont="1" applyFill="1" applyBorder="1" applyAlignment="1">
      <alignment horizontal="center"/>
    </xf>
    <xf numFmtId="168" fontId="2" fillId="4" borderId="28" xfId="1" applyNumberFormat="1" applyFont="1" applyFill="1" applyBorder="1" applyAlignment="1">
      <alignment horizontal="center"/>
    </xf>
    <xf numFmtId="168" fontId="7" fillId="0" borderId="54" xfId="0" applyNumberFormat="1" applyFont="1" applyFill="1" applyBorder="1" applyAlignment="1" applyProtection="1">
      <alignment horizontal="center"/>
    </xf>
    <xf numFmtId="168" fontId="7" fillId="0" borderId="55" xfId="0" applyNumberFormat="1" applyFont="1" applyFill="1" applyBorder="1" applyAlignment="1" applyProtection="1">
      <alignment horizontal="center"/>
    </xf>
    <xf numFmtId="168" fontId="7" fillId="0" borderId="56" xfId="0" applyNumberFormat="1" applyFont="1" applyFill="1" applyBorder="1" applyAlignment="1" applyProtection="1">
      <alignment horizontal="center"/>
    </xf>
    <xf numFmtId="168" fontId="17" fillId="0" borderId="38" xfId="0" applyNumberFormat="1" applyFont="1" applyBorder="1" applyAlignment="1" applyProtection="1">
      <alignment horizontal="center" vertical="center"/>
    </xf>
    <xf numFmtId="168" fontId="7" fillId="2" borderId="54" xfId="0" applyNumberFormat="1" applyFont="1" applyFill="1" applyBorder="1" applyAlignment="1" applyProtection="1">
      <alignment horizontal="center"/>
    </xf>
    <xf numFmtId="168" fontId="7" fillId="3" borderId="55" xfId="0" applyNumberFormat="1" applyFont="1" applyFill="1" applyBorder="1" applyAlignment="1" applyProtection="1">
      <alignment horizontal="center"/>
    </xf>
    <xf numFmtId="168" fontId="7" fillId="4" borderId="56" xfId="0" applyNumberFormat="1" applyFont="1" applyFill="1" applyBorder="1" applyAlignment="1" applyProtection="1">
      <alignment horizontal="center"/>
    </xf>
    <xf numFmtId="165" fontId="2" fillId="3" borderId="11" xfId="1" applyNumberFormat="1" applyFont="1" applyFill="1" applyBorder="1" applyAlignment="1">
      <alignment horizontal="center"/>
    </xf>
    <xf numFmtId="0" fontId="11" fillId="0" borderId="0" xfId="0" applyFont="1"/>
    <xf numFmtId="164" fontId="2" fillId="0" borderId="8" xfId="1" applyNumberFormat="1" applyFont="1" applyBorder="1" applyAlignment="1">
      <alignment horizontal="center" wrapText="1"/>
    </xf>
    <xf numFmtId="1" fontId="21" fillId="0" borderId="50" xfId="0" applyNumberFormat="1" applyFont="1" applyBorder="1" applyAlignment="1" applyProtection="1">
      <alignment horizontal="center" vertical="center"/>
      <protection locked="0"/>
    </xf>
    <xf numFmtId="1" fontId="21" fillId="0" borderId="51" xfId="0" applyNumberFormat="1" applyFont="1" applyBorder="1" applyAlignment="1" applyProtection="1">
      <alignment horizontal="center" vertical="center"/>
      <protection locked="0"/>
    </xf>
    <xf numFmtId="9" fontId="21" fillId="0" borderId="31" xfId="0" applyNumberFormat="1" applyFont="1" applyBorder="1" applyAlignment="1" applyProtection="1">
      <alignment horizontal="center" vertical="center"/>
      <protection locked="0"/>
    </xf>
    <xf numFmtId="0" fontId="0" fillId="0" borderId="29" xfId="0" applyFill="1" applyBorder="1" applyAlignment="1" applyProtection="1">
      <alignment horizontal="center" vertical="center"/>
    </xf>
    <xf numFmtId="0" fontId="7" fillId="0" borderId="9" xfId="0" applyFont="1" applyBorder="1" applyAlignment="1" applyProtection="1">
      <alignment horizontal="center" vertical="center"/>
    </xf>
    <xf numFmtId="0" fontId="6" fillId="0" borderId="30" xfId="0" applyNumberFormat="1" applyFont="1" applyBorder="1" applyAlignment="1" applyProtection="1">
      <alignment horizontal="center" vertical="center"/>
      <protection locked="0"/>
    </xf>
    <xf numFmtId="1" fontId="15" fillId="0" borderId="38" xfId="0" applyNumberFormat="1" applyFont="1" applyBorder="1" applyAlignment="1">
      <alignment horizontal="center" vertical="center"/>
    </xf>
    <xf numFmtId="1" fontId="16" fillId="0" borderId="38" xfId="0" applyNumberFormat="1" applyFont="1" applyBorder="1" applyAlignment="1">
      <alignment horizontal="center" vertical="center"/>
    </xf>
    <xf numFmtId="168" fontId="7" fillId="0" borderId="9" xfId="0" applyNumberFormat="1" applyFont="1" applyBorder="1" applyAlignment="1">
      <alignment vertical="center"/>
    </xf>
    <xf numFmtId="168" fontId="7" fillId="0" borderId="57" xfId="0" applyNumberFormat="1" applyFont="1" applyBorder="1" applyAlignment="1">
      <alignment vertical="center"/>
    </xf>
    <xf numFmtId="168" fontId="7" fillId="0" borderId="55" xfId="0" applyNumberFormat="1" applyFont="1" applyBorder="1" applyAlignment="1">
      <alignment vertical="center"/>
    </xf>
    <xf numFmtId="167" fontId="2" fillId="2" borderId="11" xfId="0" applyNumberFormat="1" applyFont="1" applyFill="1" applyBorder="1" applyAlignment="1" applyProtection="1">
      <alignment horizontal="center"/>
      <protection locked="0"/>
    </xf>
    <xf numFmtId="167" fontId="2" fillId="3" borderId="13" xfId="0" applyNumberFormat="1" applyFont="1" applyFill="1" applyBorder="1" applyAlignment="1" applyProtection="1">
      <alignment horizontal="center"/>
      <protection locked="0"/>
    </xf>
    <xf numFmtId="168" fontId="0" fillId="0" borderId="0" xfId="0" applyNumberFormat="1"/>
    <xf numFmtId="1" fontId="6" fillId="5" borderId="31" xfId="0" applyNumberFormat="1" applyFont="1" applyFill="1" applyBorder="1" applyAlignment="1" applyProtection="1">
      <alignment horizontal="center" vertical="center"/>
      <protection locked="0"/>
    </xf>
    <xf numFmtId="0" fontId="6" fillId="5" borderId="30"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protection locked="0"/>
    </xf>
    <xf numFmtId="0" fontId="6" fillId="5" borderId="50" xfId="0" applyFont="1" applyFill="1" applyBorder="1" applyAlignment="1" applyProtection="1">
      <alignment horizontal="center" vertical="center"/>
      <protection locked="0"/>
    </xf>
    <xf numFmtId="0" fontId="6" fillId="5" borderId="51" xfId="0" applyFont="1" applyFill="1" applyBorder="1" applyAlignment="1" applyProtection="1">
      <alignment horizontal="center" vertical="center"/>
      <protection locked="0"/>
    </xf>
    <xf numFmtId="0" fontId="6" fillId="5" borderId="52" xfId="0" applyFont="1" applyFill="1" applyBorder="1" applyAlignment="1" applyProtection="1">
      <alignment horizontal="center" vertical="center"/>
      <protection locked="0"/>
    </xf>
    <xf numFmtId="168" fontId="6" fillId="5" borderId="51" xfId="0" applyNumberFormat="1" applyFont="1" applyFill="1" applyBorder="1" applyAlignment="1" applyProtection="1">
      <alignment horizontal="center" vertical="center"/>
      <protection locked="0"/>
    </xf>
    <xf numFmtId="168" fontId="6" fillId="5" borderId="52" xfId="0" applyNumberFormat="1" applyFont="1" applyFill="1" applyBorder="1" applyAlignment="1" applyProtection="1">
      <alignment horizontal="center" vertical="center"/>
      <protection locked="0"/>
    </xf>
    <xf numFmtId="0" fontId="7" fillId="0" borderId="6" xfId="0" applyFont="1" applyBorder="1" applyAlignment="1">
      <alignment horizontal="center" wrapText="1"/>
    </xf>
    <xf numFmtId="0" fontId="8" fillId="0" borderId="6" xfId="0" applyFont="1" applyBorder="1" applyAlignment="1">
      <alignment horizontal="center"/>
    </xf>
    <xf numFmtId="0" fontId="0" fillId="0" borderId="0" xfId="0" applyAlignment="1"/>
    <xf numFmtId="168" fontId="7" fillId="0" borderId="58" xfId="0" applyNumberFormat="1" applyFont="1" applyFill="1" applyBorder="1" applyAlignment="1" applyProtection="1">
      <alignment horizontal="right"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168" fontId="0" fillId="0" borderId="0" xfId="0" applyNumberFormat="1" applyBorder="1"/>
    <xf numFmtId="0" fontId="7" fillId="0" borderId="0" xfId="0" applyNumberFormat="1" applyFont="1" applyBorder="1" applyAlignment="1">
      <alignment vertical="center"/>
    </xf>
    <xf numFmtId="168" fontId="22" fillId="0" borderId="0" xfId="0" applyNumberFormat="1" applyFont="1" applyBorder="1" applyAlignment="1">
      <alignment vertical="center"/>
    </xf>
    <xf numFmtId="0" fontId="19" fillId="0" borderId="9" xfId="0" applyFont="1" applyFill="1" applyBorder="1" applyAlignment="1" applyProtection="1">
      <alignment horizontal="center" vertical="center" wrapText="1"/>
    </xf>
    <xf numFmtId="0" fontId="16" fillId="0" borderId="60" xfId="0" applyFont="1" applyBorder="1" applyAlignment="1">
      <alignment horizontal="left" vertical="center"/>
    </xf>
    <xf numFmtId="168" fontId="16" fillId="0" borderId="61" xfId="0" applyNumberFormat="1" applyFont="1" applyBorder="1" applyAlignment="1">
      <alignment vertical="center"/>
    </xf>
    <xf numFmtId="1" fontId="6" fillId="0" borderId="31" xfId="0" applyNumberFormat="1" applyFont="1" applyBorder="1" applyAlignment="1">
      <alignment horizontal="center"/>
    </xf>
    <xf numFmtId="0" fontId="8" fillId="0" borderId="6" xfId="0" applyFont="1" applyBorder="1" applyAlignment="1">
      <alignment horizontal="center" wrapText="1"/>
    </xf>
    <xf numFmtId="0" fontId="0" fillId="5" borderId="30" xfId="0" applyFill="1" applyBorder="1" applyAlignment="1" applyProtection="1">
      <alignment horizontal="center"/>
      <protection locked="0"/>
    </xf>
    <xf numFmtId="2" fontId="6" fillId="5" borderId="30" xfId="0" applyNumberFormat="1" applyFont="1" applyFill="1" applyBorder="1" applyAlignment="1" applyProtection="1">
      <alignment horizontal="center"/>
      <protection locked="0"/>
    </xf>
    <xf numFmtId="168" fontId="7" fillId="0" borderId="56" xfId="0" applyNumberFormat="1" applyFont="1" applyBorder="1" applyAlignment="1">
      <alignment horizontal="right" vertical="center"/>
    </xf>
    <xf numFmtId="168" fontId="7" fillId="0" borderId="9" xfId="0" applyNumberFormat="1" applyFont="1" applyBorder="1" applyAlignment="1">
      <alignment horizontal="right" vertical="center"/>
    </xf>
    <xf numFmtId="168" fontId="0" fillId="0" borderId="0" xfId="0" applyNumberFormat="1" applyAlignment="1">
      <alignment vertical="center"/>
    </xf>
    <xf numFmtId="1" fontId="6" fillId="5" borderId="31" xfId="0" applyNumberFormat="1" applyFont="1" applyFill="1" applyBorder="1" applyAlignment="1" applyProtection="1">
      <alignment horizontal="center" vertical="center"/>
      <protection locked="0"/>
    </xf>
    <xf numFmtId="1" fontId="6" fillId="5" borderId="39" xfId="0" applyNumberFormat="1" applyFont="1" applyFill="1" applyBorder="1" applyAlignment="1" applyProtection="1">
      <alignment horizontal="center" vertical="center"/>
      <protection locked="0"/>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xf>
    <xf numFmtId="1" fontId="0" fillId="0" borderId="35" xfId="0" applyNumberFormat="1" applyBorder="1" applyAlignment="1" applyProtection="1">
      <alignment horizontal="center" vertical="center"/>
    </xf>
    <xf numFmtId="0" fontId="0" fillId="0" borderId="35" xfId="0" applyBorder="1" applyAlignment="1" applyProtection="1">
      <alignment horizontal="center" vertical="center"/>
    </xf>
    <xf numFmtId="0" fontId="0" fillId="0" borderId="48" xfId="0"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85" xfId="0" applyFont="1" applyBorder="1" applyAlignment="1" applyProtection="1">
      <alignment horizontal="center" vertical="center" wrapText="1"/>
    </xf>
    <xf numFmtId="0" fontId="8" fillId="0" borderId="32" xfId="0" applyFont="1" applyBorder="1" applyAlignment="1" applyProtection="1">
      <alignment vertical="center" wrapText="1"/>
    </xf>
    <xf numFmtId="0" fontId="8" fillId="0" borderId="33" xfId="0" applyFont="1" applyBorder="1" applyAlignment="1" applyProtection="1">
      <alignment vertical="center" wrapText="1"/>
    </xf>
    <xf numFmtId="0" fontId="5" fillId="6" borderId="62" xfId="0" applyFont="1" applyFill="1" applyBorder="1" applyAlignment="1" applyProtection="1">
      <alignment horizontal="center" vertical="center"/>
    </xf>
    <xf numFmtId="0" fontId="5" fillId="6" borderId="63"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0" fillId="0" borderId="0" xfId="0" applyBorder="1" applyAlignment="1" applyProtection="1">
      <alignment vertical="center"/>
    </xf>
    <xf numFmtId="0" fontId="0" fillId="0" borderId="78" xfId="0" applyBorder="1" applyAlignment="1" applyProtection="1">
      <alignment vertical="center"/>
    </xf>
    <xf numFmtId="0" fontId="7" fillId="0" borderId="64"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0" fillId="0" borderId="24" xfId="0" applyBorder="1" applyAlignment="1" applyProtection="1">
      <alignment horizontal="center" vertical="center"/>
    </xf>
    <xf numFmtId="0" fontId="0" fillId="0" borderId="65" xfId="0" applyBorder="1" applyAlignment="1" applyProtection="1">
      <alignment horizontal="center" vertical="center"/>
    </xf>
    <xf numFmtId="0" fontId="7" fillId="0" borderId="11" xfId="0" applyFont="1" applyBorder="1" applyAlignment="1" applyProtection="1">
      <alignment horizontal="center" vertical="center"/>
    </xf>
    <xf numFmtId="0" fontId="7" fillId="0" borderId="82" xfId="0" applyFont="1" applyBorder="1" applyAlignment="1" applyProtection="1">
      <alignment horizontal="center" vertical="center"/>
    </xf>
    <xf numFmtId="0" fontId="7" fillId="0" borderId="83" xfId="0" applyFont="1" applyBorder="1" applyAlignment="1" applyProtection="1">
      <alignment horizontal="center" vertical="center"/>
    </xf>
    <xf numFmtId="0" fontId="7" fillId="0" borderId="84"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7" xfId="0" applyBorder="1" applyAlignment="1" applyProtection="1">
      <alignment horizontal="center" vertical="center"/>
    </xf>
    <xf numFmtId="0" fontId="0" fillId="0" borderId="85" xfId="0" applyBorder="1" applyAlignment="1" applyProtection="1">
      <alignment horizontal="center" vertical="center"/>
    </xf>
    <xf numFmtId="0" fontId="0" fillId="9" borderId="64" xfId="0" applyFill="1" applyBorder="1" applyAlignment="1" applyProtection="1">
      <alignment vertical="center"/>
    </xf>
    <xf numFmtId="0" fontId="0" fillId="9" borderId="23" xfId="0" applyFill="1" applyBorder="1" applyAlignment="1">
      <alignment vertical="center"/>
    </xf>
    <xf numFmtId="0" fontId="0" fillId="9" borderId="26" xfId="0" applyFill="1" applyBorder="1" applyAlignment="1">
      <alignment vertical="center"/>
    </xf>
    <xf numFmtId="0" fontId="0" fillId="9" borderId="4" xfId="0" applyFill="1" applyBorder="1" applyAlignment="1">
      <alignment vertical="center"/>
    </xf>
    <xf numFmtId="0" fontId="0" fillId="9" borderId="0" xfId="0" applyFill="1" applyBorder="1" applyAlignment="1">
      <alignment vertical="center"/>
    </xf>
    <xf numFmtId="0" fontId="0" fillId="9" borderId="20" xfId="0" applyFill="1" applyBorder="1" applyAlignment="1">
      <alignment vertical="center"/>
    </xf>
    <xf numFmtId="0" fontId="0" fillId="9" borderId="80" xfId="0" applyFill="1" applyBorder="1" applyAlignment="1">
      <alignment vertical="center"/>
    </xf>
    <xf numFmtId="0" fontId="0" fillId="9" borderId="78" xfId="0" applyFill="1" applyBorder="1" applyAlignment="1">
      <alignment vertical="center"/>
    </xf>
    <xf numFmtId="0" fontId="0" fillId="9" borderId="81" xfId="0" applyFill="1" applyBorder="1" applyAlignment="1">
      <alignment vertical="center"/>
    </xf>
    <xf numFmtId="0" fontId="8" fillId="0" borderId="33" xfId="0" applyFont="1" applyBorder="1" applyAlignment="1" applyProtection="1">
      <alignment vertical="center"/>
    </xf>
    <xf numFmtId="0" fontId="0" fillId="0" borderId="31" xfId="0" applyBorder="1" applyAlignment="1" applyProtection="1">
      <alignment horizontal="center" vertical="center"/>
    </xf>
    <xf numFmtId="0" fontId="8" fillId="0" borderId="36" xfId="0" applyFont="1" applyBorder="1" applyAlignment="1" applyProtection="1">
      <alignment vertical="center"/>
    </xf>
    <xf numFmtId="0" fontId="0" fillId="5" borderId="86"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85" xfId="0" applyFont="1" applyBorder="1" applyAlignment="1" applyProtection="1">
      <alignment horizontal="center" vertical="center"/>
    </xf>
    <xf numFmtId="1" fontId="21" fillId="0" borderId="69" xfId="0" applyNumberFormat="1" applyFont="1" applyBorder="1" applyAlignment="1" applyProtection="1">
      <alignment horizontal="center" vertical="center"/>
      <protection locked="0"/>
    </xf>
    <xf numFmtId="1" fontId="21" fillId="0" borderId="70" xfId="0" applyNumberFormat="1"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78" xfId="0" applyBorder="1" applyAlignment="1">
      <alignment horizontal="center" vertical="center"/>
    </xf>
    <xf numFmtId="0" fontId="0" fillId="0" borderId="39" xfId="0" applyBorder="1" applyAlignment="1" applyProtection="1">
      <alignment horizontal="center" vertical="center"/>
    </xf>
    <xf numFmtId="0" fontId="0" fillId="0" borderId="0" xfId="0" applyAlignment="1">
      <alignment horizontal="center" vertical="center"/>
    </xf>
    <xf numFmtId="0" fontId="5" fillId="7" borderId="62" xfId="0" applyFont="1" applyFill="1" applyBorder="1" applyAlignment="1" applyProtection="1">
      <alignment horizontal="center" vertical="center"/>
    </xf>
    <xf numFmtId="0" fontId="5" fillId="7" borderId="63"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8" fillId="0" borderId="0" xfId="0" applyFont="1" applyAlignment="1">
      <alignment horizontal="center" vertical="center"/>
    </xf>
    <xf numFmtId="0" fontId="8" fillId="0" borderId="78" xfId="0" applyFont="1"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wrapText="1"/>
    </xf>
    <xf numFmtId="0" fontId="8" fillId="0" borderId="73" xfId="0" applyFont="1" applyBorder="1" applyAlignment="1" applyProtection="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5" fillId="8" borderId="62" xfId="0" applyFont="1" applyFill="1" applyBorder="1" applyAlignment="1" applyProtection="1">
      <alignment horizontal="center" vertical="center"/>
    </xf>
    <xf numFmtId="0" fontId="5" fillId="8" borderId="63" xfId="0" applyFont="1" applyFill="1" applyBorder="1" applyAlignment="1" applyProtection="1">
      <alignment horizontal="center" vertical="center"/>
    </xf>
    <xf numFmtId="0" fontId="5" fillId="8" borderId="27" xfId="0"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0" fillId="0" borderId="23" xfId="0" applyBorder="1" applyAlignment="1">
      <alignment horizontal="center"/>
    </xf>
    <xf numFmtId="0" fontId="7" fillId="0" borderId="64" xfId="0" applyFont="1" applyBorder="1" applyAlignment="1" applyProtection="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15" fillId="0" borderId="79" xfId="0" applyFont="1" applyBorder="1" applyAlignment="1">
      <alignment horizontal="center" vertical="center" wrapText="1"/>
    </xf>
    <xf numFmtId="1" fontId="0" fillId="0" borderId="31" xfId="0" applyNumberFormat="1" applyBorder="1" applyAlignment="1" applyProtection="1">
      <alignment horizontal="center" vertical="center"/>
    </xf>
    <xf numFmtId="0" fontId="19" fillId="7" borderId="62" xfId="0" applyFont="1" applyFill="1" applyBorder="1" applyAlignment="1" applyProtection="1">
      <alignment horizontal="center" vertical="center"/>
    </xf>
    <xf numFmtId="0" fontId="19" fillId="7" borderId="63" xfId="0" applyFont="1" applyFill="1" applyBorder="1" applyAlignment="1" applyProtection="1">
      <alignment horizontal="center" vertical="center"/>
    </xf>
    <xf numFmtId="0" fontId="19" fillId="7" borderId="27" xfId="0" applyFont="1" applyFill="1" applyBorder="1" applyAlignment="1" applyProtection="1">
      <alignment horizontal="center" vertical="center"/>
    </xf>
    <xf numFmtId="1" fontId="0" fillId="0" borderId="66" xfId="0" applyNumberFormat="1" applyBorder="1" applyAlignment="1" applyProtection="1">
      <alignment horizontal="center" vertical="center"/>
    </xf>
    <xf numFmtId="1" fontId="0" fillId="0" borderId="76" xfId="0" applyNumberFormat="1" applyBorder="1" applyAlignment="1" applyProtection="1">
      <alignment horizontal="center" vertical="center"/>
    </xf>
    <xf numFmtId="0" fontId="0" fillId="0" borderId="63" xfId="0" applyBorder="1" applyAlignment="1">
      <alignment horizontal="center"/>
    </xf>
    <xf numFmtId="0" fontId="0" fillId="0" borderId="67" xfId="0" applyBorder="1" applyAlignment="1">
      <alignment horizontal="center" vertical="center"/>
    </xf>
    <xf numFmtId="0" fontId="0" fillId="0" borderId="68" xfId="0" applyBorder="1" applyAlignment="1">
      <alignment horizontal="center" vertical="center"/>
    </xf>
    <xf numFmtId="9" fontId="21" fillId="0" borderId="31" xfId="0" applyNumberFormat="1" applyFont="1" applyBorder="1" applyAlignment="1" applyProtection="1">
      <alignment horizontal="center" vertical="center"/>
      <protection locked="0"/>
    </xf>
    <xf numFmtId="9" fontId="21" fillId="0" borderId="39" xfId="0" applyNumberFormat="1" applyFont="1" applyBorder="1" applyAlignment="1" applyProtection="1">
      <alignment horizontal="center" vertical="center"/>
      <protection locked="0"/>
    </xf>
    <xf numFmtId="1" fontId="0" fillId="0" borderId="69" xfId="0" applyNumberFormat="1" applyBorder="1" applyAlignment="1" applyProtection="1">
      <alignment horizontal="center" vertical="center"/>
    </xf>
    <xf numFmtId="0" fontId="0" fillId="0" borderId="70" xfId="0" applyBorder="1" applyAlignment="1">
      <alignment horizontal="center" vertical="center"/>
    </xf>
    <xf numFmtId="9" fontId="21" fillId="0" borderId="69" xfId="0" applyNumberFormat="1" applyFont="1" applyBorder="1" applyAlignment="1" applyProtection="1">
      <alignment horizontal="center" vertical="center"/>
      <protection locked="0"/>
    </xf>
    <xf numFmtId="9" fontId="21" fillId="0" borderId="70" xfId="0" applyNumberFormat="1" applyFont="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1" fontId="0" fillId="0" borderId="48" xfId="0" applyNumberFormat="1" applyBorder="1" applyAlignment="1" applyProtection="1">
      <alignment horizontal="center" vertical="center"/>
    </xf>
    <xf numFmtId="0" fontId="19" fillId="6" borderId="62" xfId="0" applyFont="1" applyFill="1" applyBorder="1" applyAlignment="1">
      <alignment horizontal="center" vertical="center"/>
    </xf>
    <xf numFmtId="0" fontId="19" fillId="6" borderId="63" xfId="0" applyFont="1" applyFill="1" applyBorder="1" applyAlignment="1">
      <alignment horizontal="center" vertical="center"/>
    </xf>
    <xf numFmtId="0" fontId="19" fillId="6" borderId="27" xfId="0" applyFont="1" applyFill="1" applyBorder="1" applyAlignment="1">
      <alignment horizontal="center" vertical="center"/>
    </xf>
    <xf numFmtId="0" fontId="7" fillId="2" borderId="87" xfId="0" applyFont="1" applyFill="1" applyBorder="1" applyAlignment="1">
      <alignment horizontal="center"/>
    </xf>
    <xf numFmtId="0" fontId="7" fillId="2" borderId="88" xfId="0" applyFont="1" applyFill="1" applyBorder="1" applyAlignment="1">
      <alignment horizontal="center"/>
    </xf>
    <xf numFmtId="0" fontId="7" fillId="2" borderId="89" xfId="0" applyFont="1" applyFill="1" applyBorder="1" applyAlignment="1">
      <alignment horizontal="center"/>
    </xf>
    <xf numFmtId="0" fontId="5" fillId="0" borderId="0" xfId="0" applyFont="1" applyFill="1" applyBorder="1" applyAlignment="1" applyProtection="1">
      <alignment horizontal="center" vertical="center"/>
    </xf>
    <xf numFmtId="0" fontId="0" fillId="0" borderId="78" xfId="0" applyBorder="1" applyAlignment="1">
      <alignment horizontal="center"/>
    </xf>
    <xf numFmtId="0" fontId="7" fillId="2" borderId="62" xfId="0" applyFont="1" applyFill="1" applyBorder="1" applyAlignment="1">
      <alignment horizontal="right"/>
    </xf>
    <xf numFmtId="0" fontId="0" fillId="0" borderId="63" xfId="0" applyBorder="1" applyAlignment="1">
      <alignment horizontal="right"/>
    </xf>
    <xf numFmtId="0" fontId="0" fillId="0" borderId="27" xfId="0" applyBorder="1" applyAlignment="1">
      <alignment horizontal="right"/>
    </xf>
    <xf numFmtId="0" fontId="5" fillId="0" borderId="62" xfId="0" applyFont="1" applyBorder="1" applyAlignment="1">
      <alignment horizontal="center"/>
    </xf>
    <xf numFmtId="0" fontId="5" fillId="0" borderId="63" xfId="0" applyFont="1" applyBorder="1" applyAlignment="1">
      <alignment horizontal="center"/>
    </xf>
    <xf numFmtId="0" fontId="5" fillId="0" borderId="27" xfId="0" applyFont="1" applyBorder="1" applyAlignment="1">
      <alignment horizontal="center"/>
    </xf>
    <xf numFmtId="0" fontId="0" fillId="0" borderId="91" xfId="0" applyBorder="1" applyAlignment="1">
      <alignment horizontal="center"/>
    </xf>
    <xf numFmtId="9" fontId="0" fillId="0" borderId="23" xfId="0" applyNumberFormat="1" applyBorder="1" applyAlignment="1">
      <alignment horizontal="center"/>
    </xf>
    <xf numFmtId="0" fontId="7" fillId="3" borderId="87" xfId="0" applyFont="1" applyFill="1" applyBorder="1" applyAlignment="1">
      <alignment horizontal="center"/>
    </xf>
    <xf numFmtId="0" fontId="7" fillId="3" borderId="88" xfId="0" applyFont="1" applyFill="1" applyBorder="1" applyAlignment="1">
      <alignment horizontal="center"/>
    </xf>
    <xf numFmtId="0" fontId="7" fillId="3" borderId="89" xfId="0" applyFont="1" applyFill="1" applyBorder="1" applyAlignment="1">
      <alignment horizontal="center"/>
    </xf>
    <xf numFmtId="0" fontId="7" fillId="0" borderId="62" xfId="0" applyFont="1" applyBorder="1" applyAlignment="1">
      <alignment horizontal="right"/>
    </xf>
    <xf numFmtId="0" fontId="7" fillId="4" borderId="63" xfId="0" applyFont="1" applyFill="1" applyBorder="1" applyAlignment="1">
      <alignment horizontal="left"/>
    </xf>
    <xf numFmtId="0" fontId="0" fillId="0" borderId="63" xfId="0" applyBorder="1" applyAlignment="1">
      <alignment horizontal="left"/>
    </xf>
    <xf numFmtId="0" fontId="0" fillId="0" borderId="27" xfId="0" applyBorder="1" applyAlignment="1">
      <alignment horizontal="left"/>
    </xf>
    <xf numFmtId="0" fontId="7" fillId="0" borderId="62" xfId="0" applyFont="1" applyBorder="1" applyAlignment="1">
      <alignment horizontal="left"/>
    </xf>
    <xf numFmtId="0" fontId="7" fillId="0" borderId="63" xfId="0" applyFont="1" applyBorder="1" applyAlignment="1">
      <alignment horizontal="left"/>
    </xf>
    <xf numFmtId="0" fontId="7" fillId="0" borderId="27" xfId="0" applyFont="1" applyBorder="1" applyAlignment="1">
      <alignment horizontal="left"/>
    </xf>
    <xf numFmtId="0" fontId="7" fillId="4" borderId="87" xfId="0" applyFont="1" applyFill="1" applyBorder="1" applyAlignment="1">
      <alignment horizontal="center"/>
    </xf>
    <xf numFmtId="0" fontId="7" fillId="4" borderId="88" xfId="0" applyFont="1" applyFill="1" applyBorder="1" applyAlignment="1">
      <alignment horizontal="center"/>
    </xf>
    <xf numFmtId="0" fontId="7" fillId="4" borderId="89" xfId="0" applyFont="1" applyFill="1" applyBorder="1" applyAlignment="1">
      <alignment horizontal="center"/>
    </xf>
    <xf numFmtId="0" fontId="7" fillId="4" borderId="62" xfId="0" applyFont="1" applyFill="1" applyBorder="1" applyAlignment="1">
      <alignment horizontal="right"/>
    </xf>
    <xf numFmtId="0" fontId="7" fillId="3" borderId="63" xfId="0" applyFont="1" applyFill="1" applyBorder="1" applyAlignment="1">
      <alignment horizontal="left"/>
    </xf>
    <xf numFmtId="0" fontId="0" fillId="0" borderId="90" xfId="0" applyBorder="1" applyAlignment="1">
      <alignment horizontal="center"/>
    </xf>
    <xf numFmtId="0" fontId="7" fillId="3" borderId="62" xfId="0" applyFont="1" applyFill="1" applyBorder="1" applyAlignment="1">
      <alignment horizontal="right"/>
    </xf>
    <xf numFmtId="0" fontId="7" fillId="2" borderId="63" xfId="0" applyFont="1" applyFill="1" applyBorder="1" applyAlignment="1">
      <alignment horizontal="left"/>
    </xf>
    <xf numFmtId="0" fontId="5" fillId="0" borderId="0" xfId="0" applyFont="1" applyBorder="1" applyAlignment="1" applyProtection="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1" fillId="6" borderId="0" xfId="0" applyFont="1" applyFill="1" applyAlignment="1">
      <alignment horizontal="center" vertical="center"/>
    </xf>
    <xf numFmtId="0" fontId="0" fillId="0" borderId="0" xfId="0" applyAlignment="1"/>
    <xf numFmtId="164" fontId="7" fillId="0" borderId="8" xfId="1" applyNumberFormat="1" applyFont="1" applyFill="1" applyBorder="1" applyAlignment="1">
      <alignment horizontal="center"/>
    </xf>
    <xf numFmtId="0" fontId="7"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7" xfId="0" applyFont="1" applyBorder="1" applyAlignment="1">
      <alignment horizontal="center" vertical="center"/>
    </xf>
    <xf numFmtId="165" fontId="7" fillId="0" borderId="96" xfId="0" applyNumberFormat="1"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2" fillId="0" borderId="0" xfId="0" applyFont="1" applyBorder="1" applyAlignment="1">
      <alignment horizontal="center" vertical="center"/>
    </xf>
    <xf numFmtId="9" fontId="7" fillId="0" borderId="62" xfId="1" applyNumberFormat="1" applyFont="1" applyFill="1" applyBorder="1" applyAlignment="1" applyProtection="1">
      <alignment horizontal="center" vertical="center" wrapText="1"/>
    </xf>
    <xf numFmtId="9" fontId="7" fillId="0" borderId="63" xfId="1" applyNumberFormat="1" applyFont="1" applyFill="1" applyBorder="1" applyAlignment="1" applyProtection="1">
      <alignment horizontal="center" vertical="center" wrapText="1"/>
    </xf>
    <xf numFmtId="168" fontId="7" fillId="0" borderId="62" xfId="1" applyNumberFormat="1" applyFont="1" applyFill="1" applyBorder="1" applyAlignment="1" applyProtection="1">
      <alignment horizontal="center" vertical="center" wrapText="1"/>
    </xf>
    <xf numFmtId="168" fontId="7" fillId="0" borderId="27" xfId="1" applyNumberFormat="1" applyFont="1" applyFill="1" applyBorder="1" applyAlignment="1" applyProtection="1">
      <alignment horizontal="center" vertical="center" wrapText="1"/>
    </xf>
    <xf numFmtId="168" fontId="7" fillId="0" borderId="92" xfId="0" applyNumberFormat="1" applyFont="1" applyFill="1" applyBorder="1" applyAlignment="1">
      <alignment horizontal="center"/>
    </xf>
    <xf numFmtId="168" fontId="7" fillId="0" borderId="93" xfId="0" applyNumberFormat="1" applyFont="1" applyFill="1" applyBorder="1" applyAlignment="1">
      <alignment horizontal="center"/>
    </xf>
    <xf numFmtId="168" fontId="7" fillId="0" borderId="94" xfId="0" applyNumberFormat="1" applyFont="1" applyFill="1" applyBorder="1" applyAlignment="1">
      <alignment horizontal="center"/>
    </xf>
    <xf numFmtId="168" fontId="7" fillId="0" borderId="80" xfId="0" applyNumberFormat="1" applyFont="1" applyFill="1" applyBorder="1" applyAlignment="1">
      <alignment horizontal="center"/>
    </xf>
    <xf numFmtId="168" fontId="7" fillId="0" borderId="78" xfId="0" applyNumberFormat="1" applyFont="1" applyFill="1" applyBorder="1" applyAlignment="1">
      <alignment horizontal="center"/>
    </xf>
    <xf numFmtId="168" fontId="7" fillId="0" borderId="81" xfId="0" applyNumberFormat="1" applyFont="1" applyFill="1" applyBorder="1" applyAlignment="1">
      <alignment horizontal="center"/>
    </xf>
    <xf numFmtId="168" fontId="7" fillId="0" borderId="58" xfId="0" applyNumberFormat="1" applyFont="1" applyFill="1" applyBorder="1" applyAlignment="1">
      <alignment horizontal="center" vertical="center"/>
    </xf>
    <xf numFmtId="168" fontId="7" fillId="0" borderId="54" xfId="0" applyNumberFormat="1" applyFont="1" applyFill="1" applyBorder="1" applyAlignment="1">
      <alignment horizontal="center" vertical="center"/>
    </xf>
    <xf numFmtId="9" fontId="2" fillId="10" borderId="62" xfId="1" applyNumberFormat="1" applyFont="1" applyFill="1" applyBorder="1" applyAlignment="1" applyProtection="1">
      <alignment horizontal="center" vertical="center" wrapText="1"/>
      <protection locked="0"/>
    </xf>
    <xf numFmtId="9" fontId="2" fillId="10" borderId="63" xfId="1" applyNumberFormat="1" applyFont="1" applyFill="1" applyBorder="1" applyAlignment="1" applyProtection="1">
      <alignment horizontal="center" vertical="center" wrapText="1"/>
      <protection locked="0"/>
    </xf>
    <xf numFmtId="168" fontId="2" fillId="0" borderId="62" xfId="1" applyNumberFormat="1" applyFont="1" applyFill="1" applyBorder="1" applyAlignment="1" applyProtection="1">
      <alignment horizontal="center" vertical="center" wrapText="1"/>
    </xf>
    <xf numFmtId="168" fontId="2" fillId="0" borderId="27" xfId="1" applyNumberFormat="1" applyFont="1" applyFill="1" applyBorder="1" applyAlignment="1" applyProtection="1">
      <alignment horizontal="center" vertical="center" wrapText="1"/>
    </xf>
    <xf numFmtId="0" fontId="2" fillId="0" borderId="8" xfId="0" applyFont="1" applyBorder="1" applyAlignment="1">
      <alignment horizontal="center" vertical="center"/>
    </xf>
    <xf numFmtId="0" fontId="2" fillId="0" borderId="63" xfId="0" applyFont="1" applyBorder="1" applyAlignment="1">
      <alignment horizontal="center" vertical="center"/>
    </xf>
    <xf numFmtId="164" fontId="2" fillId="0" borderId="95" xfId="1" applyNumberFormat="1" applyFont="1" applyFill="1" applyBorder="1" applyAlignment="1">
      <alignment horizontal="center"/>
    </xf>
    <xf numFmtId="164" fontId="2" fillId="0" borderId="67" xfId="1" applyNumberFormat="1" applyFont="1" applyFill="1" applyBorder="1" applyAlignment="1">
      <alignment horizontal="center"/>
    </xf>
    <xf numFmtId="164" fontId="2" fillId="0" borderId="68" xfId="1" applyNumberFormat="1" applyFont="1" applyFill="1" applyBorder="1" applyAlignment="1">
      <alignment horizontal="center"/>
    </xf>
    <xf numFmtId="0" fontId="2" fillId="0" borderId="0" xfId="0" applyFont="1" applyAlignment="1">
      <alignment horizontal="center"/>
    </xf>
    <xf numFmtId="0" fontId="7" fillId="0" borderId="62" xfId="0" applyFont="1" applyFill="1" applyBorder="1" applyAlignment="1">
      <alignment horizontal="left" wrapText="1"/>
    </xf>
    <xf numFmtId="0" fontId="7" fillId="0" borderId="27" xfId="0" applyFont="1" applyFill="1" applyBorder="1" applyAlignment="1">
      <alignment horizontal="left" wrapText="1"/>
    </xf>
    <xf numFmtId="164" fontId="2" fillId="0" borderId="133" xfId="1" applyNumberFormat="1" applyFont="1" applyFill="1" applyBorder="1" applyAlignment="1">
      <alignment horizontal="center"/>
    </xf>
    <xf numFmtId="168" fontId="12" fillId="0" borderId="125" xfId="0" applyNumberFormat="1" applyFont="1" applyBorder="1" applyAlignment="1">
      <alignment horizontal="center" vertical="center"/>
    </xf>
    <xf numFmtId="168" fontId="12" fillId="0" borderId="126" xfId="0" applyNumberFormat="1" applyFont="1" applyBorder="1" applyAlignment="1">
      <alignment horizontal="center" vertical="center"/>
    </xf>
    <xf numFmtId="168" fontId="12" fillId="0" borderId="127" xfId="0" applyNumberFormat="1" applyFont="1" applyBorder="1" applyAlignment="1">
      <alignment horizontal="center" vertical="center"/>
    </xf>
    <xf numFmtId="168" fontId="12" fillId="0" borderId="128" xfId="0" applyNumberFormat="1" applyFont="1" applyBorder="1" applyAlignment="1">
      <alignment horizontal="center" vertical="center"/>
    </xf>
    <xf numFmtId="168" fontId="12" fillId="0" borderId="0" xfId="0" applyNumberFormat="1" applyFont="1" applyBorder="1" applyAlignment="1">
      <alignment horizontal="center" vertical="center"/>
    </xf>
    <xf numFmtId="168" fontId="12" fillId="0" borderId="129" xfId="0" applyNumberFormat="1" applyFont="1" applyBorder="1" applyAlignment="1">
      <alignment horizontal="center" vertical="center"/>
    </xf>
    <xf numFmtId="168" fontId="12" fillId="0" borderId="130" xfId="0" applyNumberFormat="1" applyFont="1" applyBorder="1" applyAlignment="1">
      <alignment horizontal="center" vertical="center"/>
    </xf>
    <xf numFmtId="168" fontId="12" fillId="0" borderId="131" xfId="0" applyNumberFormat="1" applyFont="1" applyBorder="1" applyAlignment="1">
      <alignment horizontal="center" vertical="center"/>
    </xf>
    <xf numFmtId="168" fontId="12" fillId="0" borderId="132" xfId="0" applyNumberFormat="1" applyFont="1" applyBorder="1" applyAlignment="1">
      <alignment horizontal="center" vertical="center"/>
    </xf>
    <xf numFmtId="168" fontId="2" fillId="0" borderId="95" xfId="1" applyNumberFormat="1" applyFont="1" applyFill="1" applyBorder="1" applyAlignment="1">
      <alignment horizontal="center"/>
    </xf>
    <xf numFmtId="168" fontId="2" fillId="0" borderId="67" xfId="1" applyNumberFormat="1" applyFont="1" applyFill="1" applyBorder="1" applyAlignment="1">
      <alignment horizontal="center"/>
    </xf>
    <xf numFmtId="168" fontId="2" fillId="0" borderId="68" xfId="1" applyNumberFormat="1" applyFont="1" applyFill="1" applyBorder="1" applyAlignment="1">
      <alignment horizontal="center"/>
    </xf>
    <xf numFmtId="0" fontId="12" fillId="0" borderId="125"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30" xfId="0" applyFont="1" applyBorder="1" applyAlignment="1">
      <alignment horizontal="center" vertical="center"/>
    </xf>
    <xf numFmtId="0" fontId="12" fillId="0" borderId="132" xfId="0" applyFont="1" applyBorder="1" applyAlignment="1">
      <alignment horizontal="center" vertical="center"/>
    </xf>
    <xf numFmtId="0" fontId="2" fillId="0" borderId="0" xfId="0" applyFont="1" applyFill="1" applyAlignment="1">
      <alignment horizontal="center"/>
    </xf>
    <xf numFmtId="164" fontId="13" fillId="0" borderId="133" xfId="1" applyNumberFormat="1" applyFont="1" applyFill="1" applyBorder="1" applyAlignment="1">
      <alignment horizontal="center"/>
    </xf>
    <xf numFmtId="0" fontId="0" fillId="0" borderId="133" xfId="0" applyBorder="1" applyAlignment="1">
      <alignment horizontal="center"/>
    </xf>
    <xf numFmtId="168" fontId="7" fillId="0" borderId="8" xfId="0" applyNumberFormat="1" applyFont="1" applyFill="1" applyBorder="1" applyAlignment="1">
      <alignment horizontal="center"/>
    </xf>
    <xf numFmtId="168" fontId="0" fillId="0" borderId="8" xfId="0" applyNumberFormat="1" applyBorder="1" applyAlignment="1">
      <alignment horizontal="center"/>
    </xf>
    <xf numFmtId="164" fontId="2" fillId="0" borderId="99" xfId="1" applyNumberFormat="1" applyFont="1" applyFill="1" applyBorder="1" applyAlignment="1">
      <alignment horizontal="center"/>
    </xf>
    <xf numFmtId="168" fontId="7" fillId="0" borderId="62" xfId="0" applyNumberFormat="1" applyFont="1" applyFill="1" applyBorder="1" applyAlignment="1">
      <alignment horizontal="center"/>
    </xf>
    <xf numFmtId="168" fontId="7" fillId="0" borderId="63" xfId="0" applyNumberFormat="1" applyFont="1" applyFill="1" applyBorder="1" applyAlignment="1">
      <alignment horizontal="center"/>
    </xf>
    <xf numFmtId="168" fontId="7" fillId="0" borderId="27" xfId="0" applyNumberFormat="1" applyFont="1" applyFill="1" applyBorder="1" applyAlignment="1">
      <alignment horizontal="center"/>
    </xf>
    <xf numFmtId="168" fontId="7" fillId="0" borderId="64" xfId="0" applyNumberFormat="1" applyFont="1" applyFill="1" applyBorder="1" applyAlignment="1">
      <alignment horizontal="center"/>
    </xf>
    <xf numFmtId="168" fontId="7" fillId="0" borderId="23" xfId="0" applyNumberFormat="1" applyFont="1" applyFill="1" applyBorder="1" applyAlignment="1">
      <alignment horizontal="center"/>
    </xf>
    <xf numFmtId="168" fontId="7" fillId="0" borderId="26" xfId="0" applyNumberFormat="1" applyFont="1" applyFill="1" applyBorder="1" applyAlignment="1">
      <alignment horizontal="center"/>
    </xf>
    <xf numFmtId="0" fontId="2" fillId="0" borderId="9" xfId="0" applyFont="1" applyBorder="1" applyAlignment="1">
      <alignment horizontal="left" vertical="center" wrapText="1"/>
    </xf>
    <xf numFmtId="164" fontId="2" fillId="0" borderId="62" xfId="1" applyNumberFormat="1" applyFont="1" applyFill="1" applyBorder="1" applyAlignment="1">
      <alignment horizontal="center" vertical="center" wrapText="1"/>
    </xf>
    <xf numFmtId="164" fontId="2" fillId="0" borderId="63" xfId="1" applyNumberFormat="1" applyFont="1" applyFill="1" applyBorder="1" applyAlignment="1">
      <alignment horizontal="center" vertical="center" wrapText="1"/>
    </xf>
    <xf numFmtId="164" fontId="2" fillId="0" borderId="27" xfId="1"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7" fillId="0" borderId="0" xfId="0" applyFont="1" applyBorder="1" applyAlignment="1">
      <alignment horizontal="center"/>
    </xf>
    <xf numFmtId="9" fontId="2" fillId="0" borderId="96" xfId="0" applyNumberFormat="1" applyFont="1" applyFill="1" applyBorder="1" applyAlignment="1">
      <alignment horizontal="center"/>
    </xf>
    <xf numFmtId="9" fontId="2" fillId="0" borderId="97" xfId="0" applyNumberFormat="1" applyFont="1" applyFill="1" applyBorder="1" applyAlignment="1">
      <alignment horizontal="center"/>
    </xf>
    <xf numFmtId="9" fontId="2" fillId="0" borderId="98" xfId="0" applyNumberFormat="1" applyFont="1" applyFill="1" applyBorder="1" applyAlignment="1">
      <alignment horizontal="center"/>
    </xf>
    <xf numFmtId="0" fontId="2" fillId="0" borderId="8" xfId="0" applyFont="1" applyFill="1" applyBorder="1" applyAlignment="1">
      <alignment horizont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2" borderId="57" xfId="0" applyFont="1" applyFill="1" applyBorder="1" applyAlignment="1">
      <alignment horizontal="left" vertical="center"/>
    </xf>
    <xf numFmtId="0" fontId="0" fillId="0" borderId="57" xfId="0" applyBorder="1" applyAlignment="1"/>
    <xf numFmtId="0" fontId="2" fillId="4" borderId="100" xfId="0" applyFont="1" applyFill="1" applyBorder="1" applyAlignment="1">
      <alignment horizontal="left" vertical="center"/>
    </xf>
    <xf numFmtId="0" fontId="0" fillId="0" borderId="100" xfId="0" applyBorder="1" applyAlignment="1"/>
    <xf numFmtId="0" fontId="2" fillId="0" borderId="55" xfId="0" applyFont="1" applyBorder="1" applyAlignment="1"/>
    <xf numFmtId="0" fontId="0" fillId="0" borderId="55" xfId="0" applyBorder="1" applyAlignment="1"/>
    <xf numFmtId="0" fontId="2" fillId="0" borderId="58" xfId="0" applyFont="1" applyBorder="1" applyAlignment="1">
      <alignment horizontal="center" vertical="center"/>
    </xf>
    <xf numFmtId="0" fontId="2" fillId="0" borderId="54" xfId="0" applyFont="1" applyBorder="1" applyAlignment="1">
      <alignment horizontal="center" vertical="center"/>
    </xf>
    <xf numFmtId="0" fontId="2" fillId="0" borderId="5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8" xfId="0" applyFont="1" applyBorder="1" applyAlignment="1">
      <alignment horizontal="left" vertical="center" wrapText="1"/>
    </xf>
    <xf numFmtId="0" fontId="2" fillId="0" borderId="8" xfId="0" applyFont="1" applyBorder="1" applyAlignment="1">
      <alignment horizontal="left" vertical="center" wrapText="1"/>
    </xf>
    <xf numFmtId="0" fontId="2" fillId="0" borderId="54" xfId="0" applyFont="1" applyBorder="1" applyAlignment="1">
      <alignment horizontal="left" vertical="center" wrapText="1"/>
    </xf>
    <xf numFmtId="0" fontId="2" fillId="3" borderId="100" xfId="0" applyFont="1" applyFill="1" applyBorder="1" applyAlignment="1">
      <alignment horizontal="left" vertical="center"/>
    </xf>
    <xf numFmtId="0" fontId="2" fillId="0" borderId="58"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4" xfId="0" applyNumberFormat="1" applyFont="1" applyBorder="1" applyAlignment="1">
      <alignment horizontal="left" vertical="center" wrapText="1"/>
    </xf>
    <xf numFmtId="0" fontId="2" fillId="0" borderId="62" xfId="0" applyFont="1" applyFill="1" applyBorder="1" applyAlignment="1">
      <alignment horizontal="center"/>
    </xf>
    <xf numFmtId="0" fontId="2" fillId="0" borderId="63" xfId="0" applyFont="1" applyFill="1" applyBorder="1" applyAlignment="1">
      <alignment horizontal="center"/>
    </xf>
    <xf numFmtId="0" fontId="2" fillId="0" borderId="27" xfId="0" applyFont="1" applyFill="1" applyBorder="1" applyAlignment="1">
      <alignment horizontal="center"/>
    </xf>
    <xf numFmtId="0" fontId="2" fillId="0" borderId="20" xfId="0" applyFont="1" applyFill="1" applyBorder="1" applyAlignment="1">
      <alignment horizontal="center"/>
    </xf>
    <xf numFmtId="0" fontId="2" fillId="0" borderId="2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58" xfId="0" applyFont="1" applyBorder="1" applyAlignment="1">
      <alignment horizontal="center" vertical="top"/>
    </xf>
    <xf numFmtId="0" fontId="0" fillId="0" borderId="8" xfId="0" applyBorder="1" applyAlignment="1">
      <alignment horizontal="center" vertical="top"/>
    </xf>
    <xf numFmtId="0" fontId="0" fillId="0" borderId="54" xfId="0" applyBorder="1" applyAlignment="1">
      <alignment horizontal="center" vertical="top"/>
    </xf>
    <xf numFmtId="164" fontId="2" fillId="0" borderId="113" xfId="1" applyNumberFormat="1" applyFont="1" applyFill="1" applyBorder="1" applyAlignment="1">
      <alignment horizontal="center"/>
    </xf>
    <xf numFmtId="164" fontId="2" fillId="0" borderId="114"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0" xfId="1" applyNumberFormat="1" applyFont="1" applyFill="1" applyBorder="1" applyAlignment="1">
      <alignment horizontal="center"/>
    </xf>
    <xf numFmtId="0" fontId="0" fillId="0" borderId="54" xfId="0" applyBorder="1" applyAlignment="1">
      <alignment horizontal="center" vertical="center"/>
    </xf>
    <xf numFmtId="0" fontId="5" fillId="0" borderId="115" xfId="1" applyNumberFormat="1" applyFont="1" applyBorder="1" applyAlignment="1">
      <alignment horizontal="left" vertical="center" wrapText="1"/>
    </xf>
    <xf numFmtId="0" fontId="5" fillId="0" borderId="116" xfId="1" applyNumberFormat="1" applyFont="1" applyBorder="1" applyAlignment="1">
      <alignment horizontal="left" vertical="center" wrapText="1"/>
    </xf>
    <xf numFmtId="0" fontId="5" fillId="0" borderId="123" xfId="1" applyNumberFormat="1" applyFont="1" applyBorder="1" applyAlignment="1">
      <alignment horizontal="left" vertical="center" wrapText="1"/>
    </xf>
    <xf numFmtId="0" fontId="2" fillId="0" borderId="114" xfId="0" applyFont="1" applyBorder="1" applyAlignment="1">
      <alignment horizontal="center" vertical="center"/>
    </xf>
    <xf numFmtId="0" fontId="2" fillId="0" borderId="114" xfId="0" applyFont="1" applyFill="1" applyBorder="1" applyAlignment="1">
      <alignment horizontal="left" vertical="center" wrapText="1"/>
    </xf>
    <xf numFmtId="0" fontId="0" fillId="0" borderId="8" xfId="0" applyFill="1" applyBorder="1" applyAlignment="1">
      <alignment vertical="center" wrapText="1"/>
    </xf>
    <xf numFmtId="0" fontId="0" fillId="0" borderId="54" xfId="0" applyBorder="1" applyAlignment="1">
      <alignment vertical="center" wrapText="1"/>
    </xf>
    <xf numFmtId="0" fontId="2" fillId="0" borderId="114" xfId="0" applyFont="1" applyBorder="1" applyAlignment="1">
      <alignment horizontal="left" vertical="center" wrapText="1"/>
    </xf>
    <xf numFmtId="0" fontId="0" fillId="0" borderId="8" xfId="0" applyBorder="1" applyAlignment="1">
      <alignment horizontal="left" vertical="center"/>
    </xf>
    <xf numFmtId="0" fontId="0" fillId="0" borderId="54" xfId="0" applyBorder="1" applyAlignment="1">
      <alignment horizontal="left" vertical="center"/>
    </xf>
    <xf numFmtId="0" fontId="2" fillId="2" borderId="124" xfId="0" applyFont="1" applyFill="1" applyBorder="1" applyAlignment="1">
      <alignment horizontal="left" vertical="center"/>
    </xf>
    <xf numFmtId="0" fontId="0" fillId="0" borderId="124" xfId="0" applyBorder="1" applyAlignment="1"/>
    <xf numFmtId="0" fontId="0" fillId="0" borderId="54" xfId="0" applyBorder="1" applyAlignment="1">
      <alignment horizontal="left" vertical="center" wrapText="1"/>
    </xf>
    <xf numFmtId="164" fontId="2" fillId="0" borderId="4" xfId="1" applyNumberFormat="1" applyFont="1" applyFill="1" applyBorder="1" applyAlignment="1">
      <alignment horizontal="center"/>
    </xf>
    <xf numFmtId="0" fontId="5" fillId="0" borderId="101" xfId="1" applyNumberFormat="1" applyFont="1" applyBorder="1" applyAlignment="1">
      <alignment horizontal="left" vertical="center" wrapText="1"/>
    </xf>
    <xf numFmtId="0" fontId="5" fillId="0" borderId="102" xfId="1" applyNumberFormat="1" applyFont="1" applyBorder="1" applyAlignment="1">
      <alignment horizontal="left" vertical="center" wrapText="1"/>
    </xf>
    <xf numFmtId="0" fontId="5" fillId="0" borderId="103" xfId="1" applyNumberFormat="1" applyFont="1" applyBorder="1" applyAlignment="1">
      <alignment horizontal="left" vertical="center" wrapText="1"/>
    </xf>
    <xf numFmtId="0" fontId="4" fillId="0" borderId="0" xfId="0" applyFont="1" applyBorder="1" applyAlignment="1">
      <alignment horizontal="center" vertical="center" wrapText="1"/>
    </xf>
    <xf numFmtId="0" fontId="7" fillId="0" borderId="104" xfId="0" applyFont="1" applyBorder="1" applyAlignment="1">
      <alignment horizontal="center" vertical="center" textRotation="90" wrapText="1"/>
    </xf>
    <xf numFmtId="0" fontId="7" fillId="0" borderId="1"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164" fontId="2" fillId="0" borderId="105" xfId="1" applyNumberFormat="1" applyFont="1" applyBorder="1" applyAlignment="1">
      <alignment horizontal="center"/>
    </xf>
    <xf numFmtId="164" fontId="2" fillId="0" borderId="0" xfId="1" applyNumberFormat="1" applyFont="1" applyBorder="1" applyAlignment="1">
      <alignment horizontal="center"/>
    </xf>
    <xf numFmtId="164" fontId="2" fillId="0" borderId="25" xfId="1" applyNumberFormat="1" applyFont="1" applyBorder="1" applyAlignment="1">
      <alignment horizontal="center"/>
    </xf>
    <xf numFmtId="164" fontId="2" fillId="0" borderId="106" xfId="1" applyNumberFormat="1" applyFont="1" applyBorder="1" applyAlignment="1">
      <alignment horizontal="center"/>
    </xf>
    <xf numFmtId="0" fontId="5" fillId="0" borderId="10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7" xfId="1" applyNumberFormat="1" applyFont="1" applyBorder="1" applyAlignment="1">
      <alignment horizontal="left" vertical="center" wrapText="1"/>
    </xf>
    <xf numFmtId="0" fontId="7" fillId="0" borderId="102" xfId="1" applyNumberFormat="1" applyFont="1" applyBorder="1" applyAlignment="1">
      <alignment horizontal="left" vertical="center" wrapText="1"/>
    </xf>
    <xf numFmtId="0" fontId="7" fillId="0" borderId="118" xfId="1" applyNumberFormat="1" applyFont="1" applyBorder="1" applyAlignment="1">
      <alignment horizontal="left" vertical="center" wrapText="1"/>
    </xf>
    <xf numFmtId="0" fontId="2" fillId="0" borderId="116" xfId="1" applyNumberFormat="1" applyFont="1" applyBorder="1" applyAlignment="1">
      <alignment horizontal="left" vertical="center" wrapText="1"/>
    </xf>
    <xf numFmtId="0" fontId="2" fillId="0" borderId="117" xfId="1" applyNumberFormat="1" applyFont="1" applyBorder="1" applyAlignment="1">
      <alignment horizontal="left" vertical="center" wrapText="1"/>
    </xf>
    <xf numFmtId="0" fontId="3" fillId="0" borderId="10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07" xfId="0" applyFont="1" applyBorder="1" applyAlignment="1">
      <alignment horizontal="left" vertical="center" wrapText="1"/>
    </xf>
    <xf numFmtId="0" fontId="3" fillId="0" borderId="105" xfId="0" applyFont="1" applyBorder="1" applyAlignment="1">
      <alignment horizontal="left" vertical="center" wrapText="1"/>
    </xf>
    <xf numFmtId="0" fontId="3" fillId="0" borderId="110" xfId="0" applyFont="1" applyBorder="1" applyAlignment="1">
      <alignment horizontal="left" vertical="center" wrapText="1"/>
    </xf>
    <xf numFmtId="0" fontId="3" fillId="0" borderId="107" xfId="1" applyNumberFormat="1" applyFont="1" applyBorder="1" applyAlignment="1">
      <alignment horizontal="center"/>
    </xf>
    <xf numFmtId="0" fontId="2" fillId="0" borderId="18" xfId="1" applyNumberFormat="1" applyFont="1" applyBorder="1" applyAlignment="1">
      <alignment horizontal="center"/>
    </xf>
    <xf numFmtId="0" fontId="2" fillId="0" borderId="108" xfId="1" applyNumberFormat="1" applyFont="1" applyBorder="1" applyAlignment="1">
      <alignment horizontal="center"/>
    </xf>
    <xf numFmtId="0" fontId="2" fillId="0" borderId="119" xfId="1" applyNumberFormat="1" applyFont="1" applyBorder="1" applyAlignment="1">
      <alignment horizontal="center"/>
    </xf>
    <xf numFmtId="0" fontId="2" fillId="0" borderId="78" xfId="1" applyNumberFormat="1" applyFont="1" applyBorder="1" applyAlignment="1">
      <alignment horizontal="center"/>
    </xf>
    <xf numFmtId="0" fontId="2" fillId="0" borderId="120" xfId="1" applyNumberFormat="1" applyFont="1" applyBorder="1" applyAlignment="1">
      <alignment horizontal="center"/>
    </xf>
    <xf numFmtId="164" fontId="2" fillId="0" borderId="121" xfId="1" applyNumberFormat="1" applyFont="1" applyBorder="1" applyAlignment="1">
      <alignment horizontal="center"/>
    </xf>
    <xf numFmtId="164" fontId="2" fillId="0" borderId="122" xfId="1" applyNumberFormat="1" applyFont="1" applyBorder="1" applyAlignment="1">
      <alignment horizontal="center"/>
    </xf>
    <xf numFmtId="164" fontId="2" fillId="0" borderId="109" xfId="1" applyNumberFormat="1" applyFont="1" applyBorder="1" applyAlignment="1">
      <alignment horizontal="center"/>
    </xf>
    <xf numFmtId="0" fontId="3" fillId="0" borderId="107" xfId="0" applyFont="1" applyBorder="1" applyAlignment="1">
      <alignment horizontal="center" vertical="center" wrapText="1"/>
    </xf>
    <xf numFmtId="0" fontId="0" fillId="0" borderId="108" xfId="0" applyBorder="1" applyAlignment="1">
      <alignment horizontal="center" vertical="center" wrapText="1"/>
    </xf>
    <xf numFmtId="0" fontId="0" fillId="0" borderId="105" xfId="0"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112" xfId="0" applyBorder="1" applyAlignment="1">
      <alignment horizontal="center"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27" xfId="0" applyFont="1" applyBorder="1" applyAlignment="1">
      <alignment horizontal="left" vertical="center" wrapText="1"/>
    </xf>
    <xf numFmtId="0" fontId="0" fillId="0" borderId="8" xfId="0" applyBorder="1" applyAlignment="1">
      <alignment horizontal="center"/>
    </xf>
    <xf numFmtId="165" fontId="2" fillId="0" borderId="64" xfId="0" applyNumberFormat="1" applyFont="1" applyFill="1" applyBorder="1" applyAlignment="1">
      <alignment horizontal="center"/>
    </xf>
    <xf numFmtId="165" fontId="2" fillId="0" borderId="23" xfId="0" applyNumberFormat="1" applyFont="1" applyFill="1" applyBorder="1" applyAlignment="1">
      <alignment horizontal="center"/>
    </xf>
    <xf numFmtId="165" fontId="2" fillId="0" borderId="26" xfId="0" applyNumberFormat="1" applyFont="1" applyFill="1" applyBorder="1" applyAlignment="1">
      <alignment horizontal="center"/>
    </xf>
    <xf numFmtId="165" fontId="7" fillId="0" borderId="96" xfId="0" applyNumberFormat="1" applyFont="1" applyFill="1" applyBorder="1" applyAlignment="1">
      <alignment horizontal="center"/>
    </xf>
    <xf numFmtId="165" fontId="7" fillId="0" borderId="97" xfId="0" applyNumberFormat="1" applyFont="1" applyFill="1" applyBorder="1" applyAlignment="1">
      <alignment horizontal="center"/>
    </xf>
    <xf numFmtId="165" fontId="7" fillId="0" borderId="98" xfId="0" applyNumberFormat="1" applyFont="1" applyFill="1" applyBorder="1" applyAlignment="1">
      <alignment horizontal="center"/>
    </xf>
    <xf numFmtId="0" fontId="7" fillId="0" borderId="96" xfId="0" applyFont="1" applyBorder="1" applyAlignment="1"/>
    <xf numFmtId="0" fontId="8" fillId="0" borderId="98" xfId="0" applyFont="1" applyBorder="1" applyAlignment="1"/>
    <xf numFmtId="0" fontId="2" fillId="2" borderId="87" xfId="0" applyFont="1" applyFill="1" applyBorder="1" applyAlignment="1">
      <alignment horizontal="left" vertical="center"/>
    </xf>
    <xf numFmtId="0" fontId="0" fillId="0" borderId="89" xfId="0"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7" fillId="0" borderId="64" xfId="0" applyFont="1" applyBorder="1" applyAlignment="1">
      <alignment horizontal="left" wrapText="1"/>
    </xf>
    <xf numFmtId="0" fontId="7" fillId="0" borderId="26" xfId="0" applyFont="1" applyBorder="1" applyAlignment="1">
      <alignment horizontal="left" wrapText="1"/>
    </xf>
    <xf numFmtId="0" fontId="7" fillId="0" borderId="80" xfId="0" applyFont="1" applyBorder="1" applyAlignment="1">
      <alignment horizontal="left" wrapText="1"/>
    </xf>
    <xf numFmtId="0" fontId="7" fillId="0" borderId="81" xfId="0" applyFont="1" applyBorder="1" applyAlignment="1">
      <alignment horizontal="left" wrapText="1"/>
    </xf>
    <xf numFmtId="0" fontId="7" fillId="0" borderId="62" xfId="0" applyFont="1" applyBorder="1" applyAlignment="1"/>
    <xf numFmtId="0" fontId="0" fillId="0" borderId="27" xfId="0" applyBorder="1" applyAlignment="1"/>
    <xf numFmtId="0" fontId="2" fillId="3" borderId="73" xfId="0" applyFont="1" applyFill="1" applyBorder="1" applyAlignment="1">
      <alignment horizontal="left" vertical="center"/>
    </xf>
    <xf numFmtId="0" fontId="0" fillId="0" borderId="75" xfId="0" applyBorder="1" applyAlignment="1"/>
    <xf numFmtId="0" fontId="2" fillId="4" borderId="73" xfId="0" applyFont="1" applyFill="1" applyBorder="1" applyAlignment="1">
      <alignment horizontal="left" vertical="center"/>
    </xf>
    <xf numFmtId="0" fontId="11" fillId="7" borderId="0" xfId="0" applyFont="1" applyFill="1" applyAlignment="1">
      <alignment horizontal="center" vertical="center"/>
    </xf>
    <xf numFmtId="0" fontId="7" fillId="0" borderId="63" xfId="0" applyFont="1" applyBorder="1" applyAlignment="1">
      <alignment horizontal="left" vertical="center" wrapText="1"/>
    </xf>
    <xf numFmtId="0" fontId="0" fillId="0" borderId="63" xfId="0" applyBorder="1" applyAlignment="1">
      <alignment vertical="center"/>
    </xf>
    <xf numFmtId="0" fontId="7" fillId="0" borderId="62" xfId="0" applyFont="1" applyBorder="1" applyAlignment="1">
      <alignment horizontal="left" vertical="center" wrapText="1"/>
    </xf>
    <xf numFmtId="0" fontId="0" fillId="0" borderId="63" xfId="0" applyBorder="1" applyAlignment="1">
      <alignment horizontal="left" vertical="center" wrapText="1"/>
    </xf>
    <xf numFmtId="0" fontId="0" fillId="0" borderId="27" xfId="0" applyBorder="1" applyAlignment="1">
      <alignment horizontal="left" vertical="center" wrapText="1"/>
    </xf>
    <xf numFmtId="0" fontId="19" fillId="0" borderId="62" xfId="0" applyFont="1" applyFill="1" applyBorder="1" applyAlignment="1" applyProtection="1">
      <alignment horizontal="left" vertical="center" wrapText="1"/>
    </xf>
    <xf numFmtId="0" fontId="10" fillId="0" borderId="63" xfId="0" applyFont="1" applyBorder="1" applyAlignment="1">
      <alignment horizontal="left" vertical="center" wrapText="1"/>
    </xf>
    <xf numFmtId="0" fontId="10" fillId="0" borderId="27" xfId="0" applyFont="1" applyBorder="1" applyAlignment="1">
      <alignment horizontal="left"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89"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98" xfId="0" applyFont="1" applyBorder="1" applyAlignment="1">
      <alignment horizontal="lef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17" fillId="0" borderId="38" xfId="0" applyFont="1" applyBorder="1" applyAlignment="1">
      <alignment horizontal="center" vertical="center"/>
    </xf>
    <xf numFmtId="0" fontId="8" fillId="0" borderId="63"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6" borderId="9" xfId="0" applyFont="1" applyFill="1" applyBorder="1" applyAlignment="1">
      <alignment horizontal="center" vertical="center"/>
    </xf>
    <xf numFmtId="0" fontId="7" fillId="7" borderId="9" xfId="0" applyFont="1" applyFill="1" applyBorder="1" applyAlignment="1">
      <alignment horizontal="center" vertical="center"/>
    </xf>
    <xf numFmtId="0" fontId="23" fillId="0" borderId="0" xfId="0" applyFont="1" applyFill="1" applyAlignment="1">
      <alignment horizontal="center" vertical="center"/>
    </xf>
    <xf numFmtId="0" fontId="5" fillId="0" borderId="131" xfId="0" applyFont="1" applyFill="1" applyBorder="1" applyAlignment="1" applyProtection="1">
      <alignment horizontal="center" vertical="center" wrapText="1"/>
    </xf>
    <xf numFmtId="0" fontId="20" fillId="7" borderId="0" xfId="0" applyFont="1" applyFill="1" applyAlignment="1">
      <alignment horizontal="center"/>
    </xf>
    <xf numFmtId="0" fontId="28" fillId="0" borderId="12" xfId="0" applyFont="1" applyBorder="1" applyAlignment="1">
      <alignment horizontal="left" vertical="center" wrapText="1"/>
    </xf>
    <xf numFmtId="0" fontId="29" fillId="0" borderId="13" xfId="0" applyFont="1" applyBorder="1" applyAlignment="1">
      <alignment vertical="center" wrapText="1"/>
    </xf>
    <xf numFmtId="0" fontId="29" fillId="0" borderId="12"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2" fontId="28" fillId="0" borderId="85" xfId="0" applyNumberFormat="1" applyFont="1" applyBorder="1" applyAlignment="1">
      <alignment horizontal="center" vertical="center" wrapText="1"/>
    </xf>
    <xf numFmtId="0" fontId="29" fillId="0" borderId="85" xfId="0" applyFont="1" applyBorder="1" applyAlignment="1">
      <alignment vertical="center" wrapText="1"/>
    </xf>
    <xf numFmtId="0" fontId="29" fillId="0" borderId="7" xfId="0" applyFont="1" applyBorder="1" applyAlignment="1">
      <alignment vertical="center" wrapText="1"/>
    </xf>
    <xf numFmtId="0" fontId="0" fillId="0" borderId="26" xfId="0" applyBorder="1" applyAlignment="1"/>
    <xf numFmtId="0" fontId="0" fillId="0" borderId="20" xfId="0" applyBorder="1" applyAlignment="1"/>
    <xf numFmtId="0" fontId="0" fillId="0" borderId="81" xfId="0" applyBorder="1" applyAlignment="1"/>
    <xf numFmtId="0" fontId="16" fillId="0" borderId="138" xfId="0" applyFont="1" applyBorder="1" applyAlignment="1">
      <alignment vertical="center" wrapText="1"/>
    </xf>
    <xf numFmtId="0" fontId="16" fillId="0" borderId="139" xfId="0" applyFont="1" applyBorder="1" applyAlignment="1">
      <alignment vertical="center" wrapText="1"/>
    </xf>
    <xf numFmtId="0" fontId="16" fillId="0" borderId="140" xfId="0" applyFont="1" applyBorder="1" applyAlignment="1">
      <alignment vertical="center" wrapText="1"/>
    </xf>
    <xf numFmtId="169" fontId="16" fillId="0" borderId="138" xfId="0" applyNumberFormat="1" applyFont="1" applyBorder="1" applyAlignment="1">
      <alignment horizontal="center" vertical="center" wrapText="1"/>
    </xf>
    <xf numFmtId="169" fontId="16" fillId="0" borderId="139" xfId="0" applyNumberFormat="1" applyFont="1" applyBorder="1" applyAlignment="1">
      <alignment horizontal="center" vertical="center" wrapText="1"/>
    </xf>
    <xf numFmtId="169" fontId="16" fillId="0" borderId="140" xfId="0" applyNumberFormat="1" applyFont="1" applyBorder="1" applyAlignment="1">
      <alignment horizontal="center" vertical="center" wrapText="1"/>
    </xf>
    <xf numFmtId="0" fontId="11" fillId="0" borderId="0" xfId="0" applyFont="1" applyAlignment="1">
      <alignment horizontal="center"/>
    </xf>
    <xf numFmtId="0" fontId="20" fillId="6" borderId="0" xfId="0" applyFont="1" applyFill="1" applyAlignment="1">
      <alignment horizontal="center"/>
    </xf>
    <xf numFmtId="0" fontId="0" fillId="0" borderId="109" xfId="0" applyBorder="1" applyAlignment="1">
      <alignment horizontal="center"/>
    </xf>
    <xf numFmtId="0" fontId="5" fillId="0" borderId="96" xfId="1" applyNumberFormat="1" applyFont="1" applyBorder="1" applyAlignment="1">
      <alignment horizontal="left" vertical="center" wrapText="1"/>
    </xf>
    <xf numFmtId="0" fontId="5" fillId="0" borderId="97" xfId="1" applyNumberFormat="1" applyFont="1" applyBorder="1" applyAlignment="1">
      <alignment horizontal="left" vertical="center" wrapText="1"/>
    </xf>
    <xf numFmtId="0" fontId="5" fillId="0" borderId="98" xfId="1" applyNumberFormat="1" applyFont="1" applyBorder="1" applyAlignment="1">
      <alignment horizontal="left" vertical="center" wrapText="1"/>
    </xf>
    <xf numFmtId="0" fontId="5" fillId="0" borderId="135" xfId="1" applyNumberFormat="1" applyFont="1" applyBorder="1" applyAlignment="1">
      <alignment horizontal="left" vertical="center" wrapText="1"/>
    </xf>
    <xf numFmtId="0" fontId="5" fillId="0" borderId="136" xfId="1" applyNumberFormat="1" applyFont="1" applyBorder="1" applyAlignment="1">
      <alignment horizontal="left" vertical="center" wrapText="1"/>
    </xf>
    <xf numFmtId="0" fontId="7" fillId="0" borderId="63" xfId="1" applyNumberFormat="1" applyFont="1" applyBorder="1" applyAlignment="1">
      <alignment horizontal="left" vertical="center" wrapText="1"/>
    </xf>
    <xf numFmtId="0" fontId="7" fillId="0" borderId="27" xfId="1" applyNumberFormat="1" applyFont="1" applyBorder="1" applyAlignment="1">
      <alignment horizontal="left" vertical="center" wrapText="1"/>
    </xf>
    <xf numFmtId="0" fontId="2" fillId="0" borderId="97" xfId="1" applyNumberFormat="1" applyFont="1" applyBorder="1" applyAlignment="1">
      <alignment horizontal="left" vertical="center" wrapText="1"/>
    </xf>
    <xf numFmtId="0" fontId="2" fillId="0" borderId="98" xfId="1" applyNumberFormat="1" applyFont="1" applyBorder="1" applyAlignment="1">
      <alignment horizontal="left" vertical="center" wrapText="1"/>
    </xf>
    <xf numFmtId="0" fontId="5" fillId="0" borderId="63" xfId="1" applyNumberFormat="1" applyFont="1" applyBorder="1" applyAlignment="1">
      <alignment horizontal="left" vertical="center" wrapText="1"/>
    </xf>
    <xf numFmtId="0" fontId="5" fillId="0" borderId="137" xfId="1" applyNumberFormat="1" applyFont="1" applyBorder="1" applyAlignment="1">
      <alignment horizontal="left" vertical="center" wrapText="1"/>
    </xf>
    <xf numFmtId="2" fontId="26" fillId="0" borderId="13" xfId="0" applyNumberFormat="1" applyFont="1" applyBorder="1" applyAlignment="1">
      <alignment horizontal="center" vertical="center"/>
    </xf>
    <xf numFmtId="0" fontId="27" fillId="0" borderId="13" xfId="0" applyFont="1" applyBorder="1" applyAlignment="1">
      <alignment horizontal="center"/>
    </xf>
    <xf numFmtId="0" fontId="27" fillId="0" borderId="53" xfId="0" applyFont="1" applyBorder="1" applyAlignment="1">
      <alignment horizontal="center"/>
    </xf>
    <xf numFmtId="0" fontId="19" fillId="0" borderId="82" xfId="0" applyFont="1" applyFill="1" applyBorder="1" applyAlignment="1" applyProtection="1">
      <alignment horizontal="center" vertical="center"/>
    </xf>
    <xf numFmtId="0" fontId="10" fillId="0" borderId="6" xfId="0" applyFont="1" applyBorder="1" applyAlignment="1">
      <alignment horizontal="center" vertical="center"/>
    </xf>
    <xf numFmtId="0" fontId="19" fillId="0" borderId="11" xfId="0" applyFont="1" applyFill="1" applyBorder="1" applyAlignment="1" applyProtection="1">
      <alignment horizontal="left" vertical="center"/>
    </xf>
    <xf numFmtId="0" fontId="10" fillId="0" borderId="82"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8" fillId="0" borderId="10" xfId="0" applyFont="1" applyBorder="1" applyAlignment="1">
      <alignment horizontal="left" vertical="center" wrapText="1"/>
    </xf>
    <xf numFmtId="0" fontId="29" fillId="0" borderId="134"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4" fontId="28" fillId="0" borderId="134" xfId="0" applyNumberFormat="1" applyFont="1" applyBorder="1" applyAlignment="1">
      <alignment horizontal="center" vertical="center"/>
    </xf>
    <xf numFmtId="4" fontId="28" fillId="0" borderId="13" xfId="0" applyNumberFormat="1" applyFont="1" applyBorder="1" applyAlignment="1">
      <alignment horizontal="center" vertical="center"/>
    </xf>
    <xf numFmtId="0" fontId="26" fillId="0" borderId="12" xfId="0" applyFont="1" applyBorder="1" applyAlignment="1">
      <alignment horizontal="left" vertical="center" wrapText="1"/>
    </xf>
    <xf numFmtId="0" fontId="27" fillId="0" borderId="13" xfId="0" applyFont="1" applyBorder="1" applyAlignment="1"/>
    <xf numFmtId="0" fontId="27" fillId="0" borderId="12" xfId="0" applyFont="1" applyBorder="1" applyAlignment="1"/>
    <xf numFmtId="0" fontId="27" fillId="0" borderId="14" xfId="0" applyFont="1" applyBorder="1" applyAlignment="1"/>
    <xf numFmtId="0" fontId="27" fillId="0" borderId="53" xfId="0" applyFont="1" applyBorder="1" applyAlignment="1"/>
    <xf numFmtId="0" fontId="5" fillId="6" borderId="4"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168" fontId="22" fillId="0" borderId="99" xfId="0" applyNumberFormat="1" applyFont="1" applyBorder="1" applyAlignment="1">
      <alignment vertical="center"/>
    </xf>
    <xf numFmtId="168" fontId="22" fillId="0" borderId="85" xfId="0" applyNumberFormat="1" applyFont="1" applyBorder="1" applyAlignment="1">
      <alignment vertical="center"/>
    </xf>
    <xf numFmtId="0" fontId="0" fillId="0" borderId="88" xfId="0" applyBorder="1" applyAlignment="1"/>
    <xf numFmtId="49" fontId="19" fillId="0" borderId="95" xfId="0" applyNumberFormat="1" applyFont="1" applyFill="1" applyBorder="1" applyAlignment="1" applyProtection="1">
      <alignment horizontal="center" vertical="center" wrapText="1"/>
    </xf>
    <xf numFmtId="49" fontId="10" fillId="0" borderId="68" xfId="0" applyNumberFormat="1" applyFont="1" applyBorder="1" applyAlignment="1">
      <alignment horizontal="center" vertical="center" wrapText="1"/>
    </xf>
    <xf numFmtId="0" fontId="7" fillId="3" borderId="62" xfId="0" applyFont="1" applyFill="1" applyBorder="1" applyAlignment="1">
      <alignment horizontal="left"/>
    </xf>
    <xf numFmtId="0" fontId="7" fillId="4" borderId="62" xfId="0" applyFont="1" applyFill="1" applyBorder="1" applyAlignment="1">
      <alignment horizontal="left"/>
    </xf>
    <xf numFmtId="0" fontId="5" fillId="0" borderId="4"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7" fillId="2" borderId="62" xfId="0" applyFont="1" applyFill="1" applyBorder="1" applyAlignment="1">
      <alignment horizontal="left"/>
    </xf>
    <xf numFmtId="0" fontId="0" fillId="0" borderId="141" xfId="0" applyBorder="1" applyAlignment="1">
      <alignment horizontal="center"/>
    </xf>
    <xf numFmtId="0" fontId="0" fillId="0" borderId="141" xfId="0" applyBorder="1" applyAlignment="1"/>
    <xf numFmtId="0" fontId="5" fillId="7" borderId="0" xfId="0" applyFont="1" applyFill="1" applyBorder="1" applyAlignment="1" applyProtection="1">
      <alignment horizontal="center" vertical="center"/>
    </xf>
    <xf numFmtId="0" fontId="0" fillId="0" borderId="0" xfId="0" applyBorder="1" applyAlignment="1"/>
    <xf numFmtId="0" fontId="0" fillId="0" borderId="23" xfId="0" applyBorder="1" applyAlignment="1"/>
    <xf numFmtId="0" fontId="22" fillId="0" borderId="85" xfId="0" applyFont="1" applyBorder="1" applyAlignment="1">
      <alignment vertical="center"/>
    </xf>
    <xf numFmtId="0" fontId="0" fillId="0" borderId="85" xfId="0" applyBorder="1" applyAlignment="1"/>
    <xf numFmtId="0" fontId="0" fillId="0" borderId="22" xfId="0" applyBorder="1" applyAlignment="1"/>
    <xf numFmtId="0" fontId="19" fillId="0" borderId="11" xfId="0" applyFont="1" applyBorder="1" applyAlignment="1">
      <alignment vertical="center"/>
    </xf>
    <xf numFmtId="0" fontId="19" fillId="0" borderId="8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9" fillId="0" borderId="84" xfId="0" applyFont="1" applyBorder="1" applyAlignment="1">
      <alignment horizontal="center" vertical="center"/>
    </xf>
    <xf numFmtId="0" fontId="0" fillId="0" borderId="85" xfId="0" applyBorder="1" applyAlignment="1">
      <alignment vertical="center"/>
    </xf>
    <xf numFmtId="0" fontId="0" fillId="0" borderId="7" xfId="0" applyBorder="1" applyAlignment="1">
      <alignment vertical="center"/>
    </xf>
    <xf numFmtId="9" fontId="7" fillId="0" borderId="84" xfId="0" applyNumberFormat="1" applyFont="1" applyBorder="1" applyAlignment="1">
      <alignment horizontal="center" vertical="center" wrapText="1"/>
    </xf>
    <xf numFmtId="0" fontId="6" fillId="0" borderId="85" xfId="0" applyFont="1" applyBorder="1" applyAlignment="1">
      <alignment wrapText="1"/>
    </xf>
    <xf numFmtId="0" fontId="6" fillId="0" borderId="7" xfId="0" applyFont="1" applyBorder="1" applyAlignment="1">
      <alignment wrapText="1"/>
    </xf>
    <xf numFmtId="0" fontId="26" fillId="0" borderId="10" xfId="0" applyFont="1" applyBorder="1" applyAlignment="1">
      <alignment vertical="center" wrapText="1"/>
    </xf>
    <xf numFmtId="0" fontId="27" fillId="0" borderId="134" xfId="0" applyFont="1" applyBorder="1" applyAlignment="1">
      <alignment vertical="center" wrapText="1"/>
    </xf>
    <xf numFmtId="0" fontId="27" fillId="0" borderId="12" xfId="0" applyFont="1" applyBorder="1" applyAlignment="1">
      <alignment vertical="center" wrapText="1"/>
    </xf>
    <xf numFmtId="0" fontId="27" fillId="0" borderId="13" xfId="0" applyFont="1" applyBorder="1" applyAlignment="1">
      <alignment vertical="center" wrapText="1"/>
    </xf>
    <xf numFmtId="0" fontId="26" fillId="5" borderId="99" xfId="0" applyFont="1" applyFill="1" applyBorder="1" applyAlignment="1" applyProtection="1">
      <alignment horizontal="center" vertical="center" wrapText="1"/>
      <protection locked="0"/>
    </xf>
    <xf numFmtId="0" fontId="27" fillId="0" borderId="85" xfId="0" applyFont="1" applyBorder="1" applyAlignment="1" applyProtection="1">
      <alignment vertical="center" wrapText="1"/>
      <protection locked="0"/>
    </xf>
    <xf numFmtId="0" fontId="24" fillId="0" borderId="11" xfId="0" applyFont="1" applyBorder="1" applyAlignment="1">
      <alignment horizontal="left" vertical="center" wrapText="1"/>
    </xf>
    <xf numFmtId="0" fontId="25" fillId="0" borderId="82" xfId="0" applyFont="1" applyBorder="1" applyAlignment="1">
      <alignment wrapText="1"/>
    </xf>
    <xf numFmtId="0" fontId="25" fillId="0" borderId="12" xfId="0" applyFont="1" applyBorder="1" applyAlignment="1">
      <alignment wrapText="1"/>
    </xf>
    <xf numFmtId="0" fontId="25" fillId="0" borderId="13" xfId="0" applyFont="1" applyBorder="1" applyAlignment="1">
      <alignment wrapText="1"/>
    </xf>
    <xf numFmtId="0" fontId="25" fillId="0" borderId="5" xfId="0" applyFont="1" applyBorder="1" applyAlignment="1">
      <alignment wrapText="1"/>
    </xf>
    <xf numFmtId="0" fontId="25" fillId="0" borderId="6" xfId="0" applyFont="1" applyBorder="1" applyAlignment="1">
      <alignment wrapText="1"/>
    </xf>
    <xf numFmtId="4" fontId="24" fillId="0" borderId="82" xfId="0" applyNumberFormat="1" applyFont="1" applyBorder="1" applyAlignment="1">
      <alignment horizontal="center" vertical="center" wrapText="1"/>
    </xf>
    <xf numFmtId="0" fontId="24" fillId="0" borderId="12" xfId="0" applyFont="1" applyBorder="1" applyAlignment="1">
      <alignment vertical="center" wrapText="1"/>
    </xf>
    <xf numFmtId="0" fontId="25" fillId="0" borderId="13" xfId="0" applyFont="1" applyBorder="1" applyAlignment="1">
      <alignment vertical="center" wrapText="1"/>
    </xf>
    <xf numFmtId="0" fontId="25" fillId="0" borderId="12" xfId="0" applyFont="1" applyBorder="1" applyAlignment="1">
      <alignment vertical="center" wrapText="1"/>
    </xf>
    <xf numFmtId="2" fontId="24" fillId="0" borderId="85" xfId="0" applyNumberFormat="1" applyFont="1" applyBorder="1" applyAlignment="1">
      <alignment horizontal="center" vertical="center" wrapText="1"/>
    </xf>
    <xf numFmtId="0" fontId="25" fillId="0" borderId="85" xfId="0" applyFont="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8"/>
  <sheetViews>
    <sheetView zoomScale="80" zoomScaleNormal="80" zoomScaleSheetLayoutView="75" workbookViewId="0">
      <selection activeCell="K21" sqref="K21"/>
    </sheetView>
  </sheetViews>
  <sheetFormatPr defaultRowHeight="12.5" x14ac:dyDescent="0.25"/>
  <cols>
    <col min="1" max="1" width="25.1796875" customWidth="1"/>
    <col min="2" max="2" width="25.7265625" customWidth="1"/>
    <col min="3" max="3" width="12.7265625" customWidth="1"/>
    <col min="4" max="4" width="22" customWidth="1"/>
    <col min="5" max="9" width="15.7265625" customWidth="1"/>
    <col min="11" max="11" width="11.26953125" bestFit="1" customWidth="1"/>
  </cols>
  <sheetData>
    <row r="1" spans="1:11" ht="40" customHeight="1" x14ac:dyDescent="0.25">
      <c r="A1" s="246" t="s">
        <v>218</v>
      </c>
      <c r="B1" s="246"/>
      <c r="C1" s="246"/>
      <c r="D1" s="246"/>
      <c r="E1" s="246"/>
      <c r="F1" s="246"/>
      <c r="G1" s="246"/>
      <c r="H1" s="246"/>
      <c r="I1" s="246"/>
    </row>
    <row r="2" spans="1:11" ht="40" customHeight="1" thickBot="1" x14ac:dyDescent="0.3">
      <c r="A2" s="247"/>
      <c r="B2" s="247"/>
      <c r="C2" s="247"/>
      <c r="D2" s="247"/>
      <c r="E2" s="247"/>
      <c r="F2" s="247"/>
      <c r="G2" s="247"/>
      <c r="H2" s="247"/>
      <c r="I2" s="247"/>
    </row>
    <row r="3" spans="1:11" s="85" customFormat="1" ht="25" customHeight="1" thickBot="1" x14ac:dyDescent="0.3">
      <c r="A3" s="255" t="s">
        <v>102</v>
      </c>
      <c r="B3" s="256"/>
      <c r="C3" s="256"/>
      <c r="D3" s="256"/>
      <c r="E3" s="256"/>
      <c r="F3" s="256"/>
      <c r="G3" s="256"/>
      <c r="H3" s="256"/>
      <c r="I3" s="257"/>
    </row>
    <row r="4" spans="1:11" s="85" customFormat="1" ht="15" customHeight="1" x14ac:dyDescent="0.25">
      <c r="A4" s="260" t="s">
        <v>87</v>
      </c>
      <c r="B4" s="261"/>
      <c r="C4" s="258"/>
      <c r="D4" s="264" t="s">
        <v>145</v>
      </c>
      <c r="E4" s="265"/>
      <c r="F4" s="265"/>
      <c r="G4" s="265"/>
      <c r="H4" s="266"/>
      <c r="I4" s="267"/>
    </row>
    <row r="5" spans="1:11" s="85" customFormat="1" ht="15" customHeight="1" x14ac:dyDescent="0.25">
      <c r="A5" s="262"/>
      <c r="B5" s="263"/>
      <c r="C5" s="258"/>
      <c r="D5" s="268"/>
      <c r="E5" s="269"/>
      <c r="F5" s="269"/>
      <c r="G5" s="269"/>
      <c r="H5" s="270"/>
      <c r="I5" s="271"/>
    </row>
    <row r="6" spans="1:11" s="85" customFormat="1" ht="15" customHeight="1" x14ac:dyDescent="0.25">
      <c r="A6" s="251" t="s">
        <v>103</v>
      </c>
      <c r="B6" s="252"/>
      <c r="C6" s="258"/>
      <c r="D6" s="286" t="s">
        <v>144</v>
      </c>
      <c r="E6" s="287"/>
      <c r="F6" s="287"/>
      <c r="G6" s="287"/>
      <c r="H6" s="288"/>
      <c r="I6" s="289"/>
    </row>
    <row r="7" spans="1:11" s="85" customFormat="1" ht="39.5" thickBot="1" x14ac:dyDescent="0.3">
      <c r="A7" s="110" t="s">
        <v>74</v>
      </c>
      <c r="B7" s="94" t="s">
        <v>147</v>
      </c>
      <c r="C7" s="258"/>
      <c r="D7" s="95" t="s">
        <v>81</v>
      </c>
      <c r="E7" s="118" t="s">
        <v>104</v>
      </c>
      <c r="F7" s="118" t="s">
        <v>119</v>
      </c>
      <c r="G7" s="118" t="s">
        <v>86</v>
      </c>
      <c r="H7" s="171" t="s">
        <v>124</v>
      </c>
      <c r="I7" s="117" t="s">
        <v>88</v>
      </c>
      <c r="J7" s="84"/>
      <c r="K7" s="84"/>
    </row>
    <row r="8" spans="1:11" s="85" customFormat="1" ht="44.25" customHeight="1" x14ac:dyDescent="0.25">
      <c r="A8" s="253" t="s">
        <v>16</v>
      </c>
      <c r="B8" s="284">
        <v>29</v>
      </c>
      <c r="C8" s="258"/>
      <c r="D8" s="99" t="s">
        <v>82</v>
      </c>
      <c r="E8" s="97">
        <f>E9</f>
        <v>29</v>
      </c>
      <c r="F8" s="206" t="s">
        <v>108</v>
      </c>
      <c r="G8" s="206" t="s">
        <v>108</v>
      </c>
      <c r="H8" s="201">
        <f>E8*20%</f>
        <v>5.8000000000000007</v>
      </c>
      <c r="I8" s="102">
        <f>E8+H8</f>
        <v>34.799999999999997</v>
      </c>
      <c r="J8" s="92"/>
      <c r="K8" s="93"/>
    </row>
    <row r="9" spans="1:11" s="85" customFormat="1" ht="15" customHeight="1" x14ac:dyDescent="0.25">
      <c r="A9" s="254"/>
      <c r="B9" s="285"/>
      <c r="C9" s="258"/>
      <c r="D9" s="100" t="s">
        <v>16</v>
      </c>
      <c r="E9" s="98">
        <f>B8</f>
        <v>29</v>
      </c>
      <c r="F9" s="215">
        <v>4</v>
      </c>
      <c r="G9" s="215">
        <v>5</v>
      </c>
      <c r="H9" s="202">
        <f>(E9+F9-G9)*20%</f>
        <v>5.6000000000000005</v>
      </c>
      <c r="I9" s="104">
        <f>E9+F9-G9+H9</f>
        <v>33.6</v>
      </c>
      <c r="J9" s="92"/>
      <c r="K9" s="93"/>
    </row>
    <row r="10" spans="1:11" s="85" customFormat="1" ht="15" customHeight="1" x14ac:dyDescent="0.25">
      <c r="A10" s="100" t="s">
        <v>17</v>
      </c>
      <c r="B10" s="96">
        <v>137</v>
      </c>
      <c r="C10" s="258"/>
      <c r="D10" s="100" t="s">
        <v>17</v>
      </c>
      <c r="E10" s="98">
        <f>B10</f>
        <v>137</v>
      </c>
      <c r="F10" s="215">
        <v>21</v>
      </c>
      <c r="G10" s="215">
        <v>17</v>
      </c>
      <c r="H10" s="202">
        <f>(E10+F10-G10)*20%</f>
        <v>28.200000000000003</v>
      </c>
      <c r="I10" s="104">
        <f>E10+F10-G10+H10</f>
        <v>169.2</v>
      </c>
      <c r="J10" s="92"/>
      <c r="K10" s="93"/>
    </row>
    <row r="11" spans="1:11" s="85" customFormat="1" ht="15" customHeight="1" x14ac:dyDescent="0.25">
      <c r="A11" s="100" t="s">
        <v>75</v>
      </c>
      <c r="B11" s="96">
        <v>245</v>
      </c>
      <c r="C11" s="258"/>
      <c r="D11" s="281" t="s">
        <v>18</v>
      </c>
      <c r="E11" s="282">
        <f>B11+B12</f>
        <v>540</v>
      </c>
      <c r="F11" s="243">
        <v>86</v>
      </c>
      <c r="G11" s="243">
        <v>101</v>
      </c>
      <c r="H11" s="290">
        <f>(E11+F11-G11)*20%</f>
        <v>105</v>
      </c>
      <c r="I11" s="248">
        <f>E11+F11-G11+H11</f>
        <v>630</v>
      </c>
      <c r="J11" s="245"/>
      <c r="K11" s="242"/>
    </row>
    <row r="12" spans="1:11" s="85" customFormat="1" ht="15" customHeight="1" x14ac:dyDescent="0.25">
      <c r="A12" s="100" t="s">
        <v>76</v>
      </c>
      <c r="B12" s="96">
        <v>295</v>
      </c>
      <c r="C12" s="258"/>
      <c r="D12" s="281"/>
      <c r="E12" s="282"/>
      <c r="F12" s="243"/>
      <c r="G12" s="243"/>
      <c r="H12" s="291"/>
      <c r="I12" s="249"/>
      <c r="J12" s="245"/>
      <c r="K12" s="242"/>
    </row>
    <row r="13" spans="1:11" s="85" customFormat="1" ht="15" customHeight="1" x14ac:dyDescent="0.25">
      <c r="A13" s="100" t="s">
        <v>77</v>
      </c>
      <c r="B13" s="96">
        <v>223</v>
      </c>
      <c r="C13" s="258"/>
      <c r="D13" s="281" t="s">
        <v>83</v>
      </c>
      <c r="E13" s="282">
        <f>B13+B14+B15</f>
        <v>301</v>
      </c>
      <c r="F13" s="243">
        <v>57</v>
      </c>
      <c r="G13" s="243">
        <v>51</v>
      </c>
      <c r="H13" s="290">
        <f>(E13+F13-G13)*20%</f>
        <v>61.400000000000006</v>
      </c>
      <c r="I13" s="248">
        <f>E13+F13-G13+H13</f>
        <v>368.4</v>
      </c>
      <c r="J13" s="245"/>
      <c r="K13" s="242"/>
    </row>
    <row r="14" spans="1:11" s="85" customFormat="1" ht="15" customHeight="1" x14ac:dyDescent="0.25">
      <c r="A14" s="100" t="s">
        <v>78</v>
      </c>
      <c r="B14" s="96">
        <v>0</v>
      </c>
      <c r="C14" s="258"/>
      <c r="D14" s="281"/>
      <c r="E14" s="282"/>
      <c r="F14" s="243"/>
      <c r="G14" s="243"/>
      <c r="H14" s="292"/>
      <c r="I14" s="249"/>
      <c r="J14" s="245"/>
      <c r="K14" s="242"/>
    </row>
    <row r="15" spans="1:11" s="85" customFormat="1" ht="15" customHeight="1" thickBot="1" x14ac:dyDescent="0.3">
      <c r="A15" s="100" t="s">
        <v>79</v>
      </c>
      <c r="B15" s="96">
        <v>78</v>
      </c>
      <c r="C15" s="258"/>
      <c r="D15" s="283"/>
      <c r="E15" s="296"/>
      <c r="F15" s="244"/>
      <c r="G15" s="244"/>
      <c r="H15" s="293"/>
      <c r="I15" s="250"/>
      <c r="J15" s="245"/>
      <c r="K15" s="242"/>
    </row>
    <row r="16" spans="1:11" s="85" customFormat="1" ht="15" customHeight="1" x14ac:dyDescent="0.25">
      <c r="A16" s="100"/>
      <c r="B16" s="204"/>
      <c r="C16" s="258"/>
      <c r="D16" s="272"/>
      <c r="E16" s="273"/>
      <c r="F16" s="273"/>
      <c r="G16" s="273"/>
      <c r="H16" s="273"/>
      <c r="I16" s="274"/>
      <c r="K16" s="93"/>
    </row>
    <row r="17" spans="1:11" s="85" customFormat="1" ht="15" customHeight="1" x14ac:dyDescent="0.25">
      <c r="A17" s="100" t="s">
        <v>80</v>
      </c>
      <c r="B17" s="96">
        <v>168</v>
      </c>
      <c r="C17" s="258"/>
      <c r="D17" s="275"/>
      <c r="E17" s="276"/>
      <c r="F17" s="276"/>
      <c r="G17" s="276"/>
      <c r="H17" s="276"/>
      <c r="I17" s="277"/>
      <c r="K17" s="93"/>
    </row>
    <row r="18" spans="1:11" s="85" customFormat="1" ht="27.75" customHeight="1" thickBot="1" x14ac:dyDescent="0.3">
      <c r="A18" s="112" t="s">
        <v>84</v>
      </c>
      <c r="B18" s="113">
        <v>174</v>
      </c>
      <c r="C18" s="259"/>
      <c r="D18" s="278"/>
      <c r="E18" s="279"/>
      <c r="F18" s="279"/>
      <c r="G18" s="279"/>
      <c r="H18" s="279"/>
      <c r="I18" s="280"/>
      <c r="K18" s="93"/>
    </row>
    <row r="19" spans="1:11" s="85" customFormat="1" ht="15" customHeight="1" thickBot="1" x14ac:dyDescent="0.3">
      <c r="A19" s="297"/>
      <c r="B19" s="297"/>
      <c r="C19" s="297"/>
      <c r="D19" s="297"/>
      <c r="E19" s="297"/>
      <c r="F19" s="297"/>
      <c r="G19" s="297"/>
      <c r="H19" s="297"/>
      <c r="I19" s="297"/>
      <c r="K19" s="93"/>
    </row>
    <row r="20" spans="1:11" s="85" customFormat="1" ht="15" customHeight="1" thickBot="1" x14ac:dyDescent="0.3">
      <c r="A20" s="105" t="s">
        <v>85</v>
      </c>
      <c r="B20" s="106">
        <f>SUM(B8:B15)</f>
        <v>1007</v>
      </c>
      <c r="C20" s="301"/>
      <c r="D20" s="105" t="s">
        <v>85</v>
      </c>
      <c r="E20" s="107">
        <f>SUM(E8:E15)</f>
        <v>1036</v>
      </c>
      <c r="F20" s="108">
        <f>SUM(F9:F15)</f>
        <v>168</v>
      </c>
      <c r="G20" s="108">
        <f>SUM(G9:G15)</f>
        <v>174</v>
      </c>
      <c r="H20" s="108">
        <f>SUM(H8:H15)</f>
        <v>206.00000000000003</v>
      </c>
      <c r="I20" s="109">
        <f>SUM(I8:I15)</f>
        <v>1236</v>
      </c>
      <c r="K20" s="93"/>
    </row>
    <row r="21" spans="1:11" s="85" customFormat="1" ht="15" customHeight="1" x14ac:dyDescent="0.25">
      <c r="A21" s="294"/>
      <c r="B21" s="294"/>
      <c r="C21" s="301"/>
      <c r="D21" s="294"/>
      <c r="E21" s="294"/>
      <c r="F21" s="294"/>
      <c r="G21" s="294"/>
      <c r="H21" s="294"/>
      <c r="I21" s="294"/>
    </row>
    <row r="22" spans="1:11" s="85" customFormat="1" ht="15" customHeight="1" thickBot="1" x14ac:dyDescent="0.3">
      <c r="A22" s="295"/>
      <c r="B22" s="295"/>
      <c r="C22" s="302"/>
      <c r="D22" s="295"/>
      <c r="E22" s="295"/>
      <c r="F22" s="295"/>
      <c r="G22" s="295"/>
      <c r="H22" s="295"/>
      <c r="I22" s="295"/>
    </row>
    <row r="23" spans="1:11" s="85" customFormat="1" ht="25" customHeight="1" thickBot="1" x14ac:dyDescent="0.3">
      <c r="A23" s="298" t="s">
        <v>194</v>
      </c>
      <c r="B23" s="299"/>
      <c r="C23" s="299"/>
      <c r="D23" s="299"/>
      <c r="E23" s="299"/>
      <c r="F23" s="299"/>
      <c r="G23" s="299"/>
      <c r="H23" s="299"/>
      <c r="I23" s="300"/>
    </row>
    <row r="24" spans="1:11" s="85" customFormat="1" ht="15" customHeight="1" x14ac:dyDescent="0.25">
      <c r="A24" s="260" t="s">
        <v>87</v>
      </c>
      <c r="B24" s="261"/>
      <c r="C24" s="258"/>
      <c r="D24" s="264" t="s">
        <v>145</v>
      </c>
      <c r="E24" s="265"/>
      <c r="F24" s="265"/>
      <c r="G24" s="265"/>
      <c r="H24" s="266"/>
      <c r="I24" s="267"/>
    </row>
    <row r="25" spans="1:11" s="85" customFormat="1" ht="15" customHeight="1" x14ac:dyDescent="0.25">
      <c r="A25" s="262"/>
      <c r="B25" s="263"/>
      <c r="C25" s="258"/>
      <c r="D25" s="268"/>
      <c r="E25" s="269"/>
      <c r="F25" s="269"/>
      <c r="G25" s="269"/>
      <c r="H25" s="270"/>
      <c r="I25" s="271"/>
    </row>
    <row r="26" spans="1:11" s="85" customFormat="1" ht="15" customHeight="1" x14ac:dyDescent="0.25">
      <c r="A26" s="251" t="s">
        <v>103</v>
      </c>
      <c r="B26" s="252"/>
      <c r="C26" s="258"/>
      <c r="D26" s="286" t="s">
        <v>144</v>
      </c>
      <c r="E26" s="287"/>
      <c r="F26" s="287"/>
      <c r="G26" s="287"/>
      <c r="H26" s="288"/>
      <c r="I26" s="289"/>
    </row>
    <row r="27" spans="1:11" s="85" customFormat="1" ht="39.5" thickBot="1" x14ac:dyDescent="0.3">
      <c r="A27" s="110" t="s">
        <v>74</v>
      </c>
      <c r="B27" s="94" t="s">
        <v>147</v>
      </c>
      <c r="C27" s="258"/>
      <c r="D27" s="95" t="s">
        <v>81</v>
      </c>
      <c r="E27" s="118" t="s">
        <v>104</v>
      </c>
      <c r="F27" s="118" t="s">
        <v>119</v>
      </c>
      <c r="G27" s="118" t="s">
        <v>86</v>
      </c>
      <c r="H27" s="171" t="s">
        <v>124</v>
      </c>
      <c r="I27" s="117" t="s">
        <v>88</v>
      </c>
    </row>
    <row r="28" spans="1:11" s="85" customFormat="1" ht="39.75" customHeight="1" x14ac:dyDescent="0.25">
      <c r="A28" s="253" t="s">
        <v>16</v>
      </c>
      <c r="B28" s="284">
        <v>341</v>
      </c>
      <c r="C28" s="258"/>
      <c r="D28" s="99" t="s">
        <v>82</v>
      </c>
      <c r="E28" s="97">
        <f>E29</f>
        <v>341</v>
      </c>
      <c r="F28" s="206" t="s">
        <v>108</v>
      </c>
      <c r="G28" s="206" t="s">
        <v>108</v>
      </c>
      <c r="H28" s="201">
        <f>E28*20%</f>
        <v>68.2</v>
      </c>
      <c r="I28" s="102">
        <f>E28+H28</f>
        <v>409.2</v>
      </c>
    </row>
    <row r="29" spans="1:11" s="85" customFormat="1" ht="15" customHeight="1" x14ac:dyDescent="0.25">
      <c r="A29" s="254"/>
      <c r="B29" s="285"/>
      <c r="C29" s="258"/>
      <c r="D29" s="100" t="s">
        <v>16</v>
      </c>
      <c r="E29" s="98">
        <f>B28</f>
        <v>341</v>
      </c>
      <c r="F29" s="215">
        <v>10</v>
      </c>
      <c r="G29" s="215">
        <v>9</v>
      </c>
      <c r="H29" s="202">
        <f>(E29+F29-G29)*20%</f>
        <v>68.400000000000006</v>
      </c>
      <c r="I29" s="104">
        <f>E29+F29-G29+H29</f>
        <v>410.4</v>
      </c>
    </row>
    <row r="30" spans="1:11" s="85" customFormat="1" ht="15" customHeight="1" x14ac:dyDescent="0.25">
      <c r="A30" s="100" t="s">
        <v>17</v>
      </c>
      <c r="B30" s="96">
        <v>547</v>
      </c>
      <c r="C30" s="258"/>
      <c r="D30" s="100" t="s">
        <v>17</v>
      </c>
      <c r="E30" s="98">
        <f>B30</f>
        <v>547</v>
      </c>
      <c r="F30" s="215">
        <v>61</v>
      </c>
      <c r="G30" s="215">
        <v>52</v>
      </c>
      <c r="H30" s="202">
        <f>(E30+F30-G30)*20%</f>
        <v>111.2</v>
      </c>
      <c r="I30" s="104">
        <f>E30+F30-G30+H30</f>
        <v>667.2</v>
      </c>
    </row>
    <row r="31" spans="1:11" s="85" customFormat="1" ht="15" customHeight="1" x14ac:dyDescent="0.25">
      <c r="A31" s="100" t="s">
        <v>75</v>
      </c>
      <c r="B31" s="96">
        <v>1183</v>
      </c>
      <c r="C31" s="258"/>
      <c r="D31" s="281" t="s">
        <v>18</v>
      </c>
      <c r="E31" s="282">
        <f>B31+B32</f>
        <v>1723</v>
      </c>
      <c r="F31" s="243">
        <v>389</v>
      </c>
      <c r="G31" s="243">
        <v>527</v>
      </c>
      <c r="H31" s="290">
        <f>(E31+F31-G31)*20%</f>
        <v>317</v>
      </c>
      <c r="I31" s="248">
        <f>E31+F31-G31+H31</f>
        <v>1902</v>
      </c>
    </row>
    <row r="32" spans="1:11" s="85" customFormat="1" ht="15" customHeight="1" x14ac:dyDescent="0.25">
      <c r="A32" s="100" t="s">
        <v>76</v>
      </c>
      <c r="B32" s="96">
        <v>540</v>
      </c>
      <c r="C32" s="258"/>
      <c r="D32" s="281"/>
      <c r="E32" s="282"/>
      <c r="F32" s="243"/>
      <c r="G32" s="243"/>
      <c r="H32" s="291"/>
      <c r="I32" s="249"/>
    </row>
    <row r="33" spans="1:9" ht="15" customHeight="1" x14ac:dyDescent="0.25">
      <c r="A33" s="100" t="s">
        <v>77</v>
      </c>
      <c r="B33" s="96">
        <v>818</v>
      </c>
      <c r="C33" s="258"/>
      <c r="D33" s="281" t="s">
        <v>83</v>
      </c>
      <c r="E33" s="282">
        <f>B33+B34+B35</f>
        <v>1131</v>
      </c>
      <c r="F33" s="243">
        <v>192</v>
      </c>
      <c r="G33" s="243">
        <v>178</v>
      </c>
      <c r="H33" s="290">
        <f>(E33+F33-G33)*20%</f>
        <v>229</v>
      </c>
      <c r="I33" s="248">
        <f>E33+F33-G33+H33</f>
        <v>1374</v>
      </c>
    </row>
    <row r="34" spans="1:9" ht="15" customHeight="1" x14ac:dyDescent="0.25">
      <c r="A34" s="100" t="s">
        <v>78</v>
      </c>
      <c r="B34" s="96">
        <v>0</v>
      </c>
      <c r="C34" s="258"/>
      <c r="D34" s="281"/>
      <c r="E34" s="282"/>
      <c r="F34" s="243"/>
      <c r="G34" s="243"/>
      <c r="H34" s="292"/>
      <c r="I34" s="249"/>
    </row>
    <row r="35" spans="1:9" ht="15" customHeight="1" thickBot="1" x14ac:dyDescent="0.3">
      <c r="A35" s="100" t="s">
        <v>79</v>
      </c>
      <c r="B35" s="96">
        <v>313</v>
      </c>
      <c r="C35" s="258"/>
      <c r="D35" s="283"/>
      <c r="E35" s="296"/>
      <c r="F35" s="244"/>
      <c r="G35" s="244"/>
      <c r="H35" s="293"/>
      <c r="I35" s="250"/>
    </row>
    <row r="36" spans="1:9" ht="15" customHeight="1" x14ac:dyDescent="0.25">
      <c r="A36" s="100"/>
      <c r="B36" s="204"/>
      <c r="C36" s="258"/>
      <c r="D36" s="272"/>
      <c r="E36" s="273"/>
      <c r="F36" s="273"/>
      <c r="G36" s="273"/>
      <c r="H36" s="273"/>
      <c r="I36" s="274"/>
    </row>
    <row r="37" spans="1:9" ht="15" customHeight="1" x14ac:dyDescent="0.25">
      <c r="A37" s="100" t="s">
        <v>80</v>
      </c>
      <c r="B37" s="96">
        <v>652</v>
      </c>
      <c r="C37" s="258"/>
      <c r="D37" s="275"/>
      <c r="E37" s="276"/>
      <c r="F37" s="276"/>
      <c r="G37" s="276"/>
      <c r="H37" s="276"/>
      <c r="I37" s="277"/>
    </row>
    <row r="38" spans="1:9" ht="32.25" customHeight="1" thickBot="1" x14ac:dyDescent="0.3">
      <c r="A38" s="112" t="s">
        <v>84</v>
      </c>
      <c r="B38" s="113">
        <v>766</v>
      </c>
      <c r="C38" s="259"/>
      <c r="D38" s="278"/>
      <c r="E38" s="279"/>
      <c r="F38" s="279"/>
      <c r="G38" s="279"/>
      <c r="H38" s="279"/>
      <c r="I38" s="280"/>
    </row>
    <row r="39" spans="1:9" ht="15" customHeight="1" thickBot="1" x14ac:dyDescent="0.3">
      <c r="A39" s="297"/>
      <c r="B39" s="297"/>
      <c r="C39" s="297"/>
      <c r="D39" s="297"/>
      <c r="E39" s="297"/>
      <c r="F39" s="297"/>
      <c r="G39" s="297"/>
      <c r="H39" s="297"/>
      <c r="I39" s="297"/>
    </row>
    <row r="40" spans="1:9" ht="15" customHeight="1" thickBot="1" x14ac:dyDescent="0.3">
      <c r="A40" s="105" t="s">
        <v>85</v>
      </c>
      <c r="B40" s="106">
        <f>SUM(B28:B35)</f>
        <v>3742</v>
      </c>
      <c r="C40" s="301"/>
      <c r="D40" s="105" t="s">
        <v>85</v>
      </c>
      <c r="E40" s="107">
        <f>SUM(E28:E35)</f>
        <v>4083</v>
      </c>
      <c r="F40" s="108">
        <f>SUM(F29:F35)</f>
        <v>652</v>
      </c>
      <c r="G40" s="108">
        <f>SUM(G29:G35)</f>
        <v>766</v>
      </c>
      <c r="H40" s="108">
        <f>SUM(H28:H35)</f>
        <v>793.8</v>
      </c>
      <c r="I40" s="109">
        <f>SUM(I28:I35)</f>
        <v>4762.8</v>
      </c>
    </row>
    <row r="41" spans="1:9" ht="30" customHeight="1" thickBot="1" x14ac:dyDescent="0.3">
      <c r="A41" s="303"/>
      <c r="B41" s="303"/>
      <c r="C41" s="301"/>
      <c r="D41" s="304"/>
      <c r="E41" s="304"/>
      <c r="F41" s="304"/>
      <c r="G41" s="304"/>
      <c r="H41" s="304"/>
      <c r="I41" s="304"/>
    </row>
    <row r="42" spans="1:9" ht="25" customHeight="1" thickBot="1" x14ac:dyDescent="0.3">
      <c r="A42" s="114" t="s">
        <v>101</v>
      </c>
      <c r="B42" s="205">
        <f>B20+B40</f>
        <v>4749</v>
      </c>
      <c r="C42" s="301"/>
      <c r="D42" s="115" t="s">
        <v>101</v>
      </c>
      <c r="E42" s="116">
        <f>E20+E40</f>
        <v>5119</v>
      </c>
      <c r="F42" s="207">
        <f>F20+F40</f>
        <v>820</v>
      </c>
      <c r="G42" s="207">
        <f>G20+G40</f>
        <v>940</v>
      </c>
      <c r="H42" s="207">
        <f>H20+H40</f>
        <v>999.8</v>
      </c>
      <c r="I42" s="208">
        <f>I20+I40</f>
        <v>5998.8</v>
      </c>
    </row>
    <row r="43" spans="1:9" ht="100" customHeight="1" x14ac:dyDescent="0.25">
      <c r="A43" s="311"/>
      <c r="B43" s="311"/>
      <c r="C43" s="301"/>
      <c r="D43" s="319"/>
      <c r="E43" s="319"/>
      <c r="F43" s="319"/>
      <c r="G43" s="319"/>
      <c r="H43" s="319"/>
      <c r="I43" s="319"/>
    </row>
    <row r="44" spans="1:9" ht="15" customHeight="1" x14ac:dyDescent="0.25">
      <c r="A44" s="312"/>
      <c r="B44" s="312"/>
      <c r="C44" s="312"/>
      <c r="D44" s="312"/>
      <c r="E44" s="312"/>
      <c r="F44" s="312"/>
      <c r="G44" s="312"/>
      <c r="H44" s="312"/>
      <c r="I44" s="312"/>
    </row>
    <row r="45" spans="1:9" s="119" customFormat="1" ht="15" customHeight="1" thickBot="1" x14ac:dyDescent="0.45">
      <c r="A45" s="295"/>
      <c r="B45" s="295"/>
      <c r="C45" s="295"/>
      <c r="D45" s="295"/>
      <c r="E45" s="295"/>
      <c r="F45" s="295"/>
      <c r="G45" s="295"/>
      <c r="H45" s="295"/>
      <c r="I45" s="295"/>
    </row>
    <row r="46" spans="1:9" s="119" customFormat="1" ht="25" customHeight="1" thickBot="1" x14ac:dyDescent="0.45">
      <c r="A46" s="308" t="s">
        <v>142</v>
      </c>
      <c r="B46" s="309"/>
      <c r="C46" s="309"/>
      <c r="D46" s="309"/>
      <c r="E46" s="309"/>
      <c r="F46" s="309"/>
      <c r="G46" s="309"/>
      <c r="H46" s="309"/>
      <c r="I46" s="310"/>
    </row>
    <row r="47" spans="1:9" s="19" customFormat="1" ht="15" customHeight="1" thickBot="1" x14ac:dyDescent="0.4">
      <c r="A47" s="313"/>
      <c r="B47" s="313"/>
      <c r="C47" s="313"/>
      <c r="D47" s="313"/>
      <c r="E47" s="313"/>
      <c r="F47" s="313"/>
      <c r="G47" s="313"/>
      <c r="H47" s="313"/>
      <c r="I47" s="313"/>
    </row>
    <row r="48" spans="1:9" s="85" customFormat="1" ht="25" customHeight="1" thickBot="1" x14ac:dyDescent="0.3">
      <c r="A48" s="338" t="s">
        <v>102</v>
      </c>
      <c r="B48" s="339"/>
      <c r="C48" s="339"/>
      <c r="D48" s="340"/>
      <c r="E48" s="297"/>
      <c r="F48" s="321" t="s">
        <v>194</v>
      </c>
      <c r="G48" s="322"/>
      <c r="H48" s="322"/>
      <c r="I48" s="323"/>
    </row>
    <row r="49" spans="1:9" s="85" customFormat="1" ht="17.5" customHeight="1" x14ac:dyDescent="0.25">
      <c r="A49" s="314" t="s">
        <v>146</v>
      </c>
      <c r="B49" s="294"/>
      <c r="C49" s="294"/>
      <c r="D49" s="315"/>
      <c r="E49" s="297"/>
      <c r="F49" s="314" t="s">
        <v>146</v>
      </c>
      <c r="G49" s="294"/>
      <c r="H49" s="294"/>
      <c r="I49" s="315"/>
    </row>
    <row r="50" spans="1:9" s="85" customFormat="1" ht="17.5" customHeight="1" x14ac:dyDescent="0.25">
      <c r="A50" s="316"/>
      <c r="B50" s="317"/>
      <c r="C50" s="317"/>
      <c r="D50" s="318"/>
      <c r="E50" s="297"/>
      <c r="F50" s="316"/>
      <c r="G50" s="317"/>
      <c r="H50" s="317"/>
      <c r="I50" s="318"/>
    </row>
    <row r="51" spans="1:9" ht="15" customHeight="1" x14ac:dyDescent="0.25">
      <c r="A51" s="305" t="s">
        <v>143</v>
      </c>
      <c r="B51" s="306"/>
      <c r="C51" s="306"/>
      <c r="D51" s="307"/>
      <c r="E51" s="297"/>
      <c r="F51" s="305" t="s">
        <v>143</v>
      </c>
      <c r="G51" s="306"/>
      <c r="H51" s="306"/>
      <c r="I51" s="307"/>
    </row>
    <row r="52" spans="1:9" ht="39" customHeight="1" thickBot="1" x14ac:dyDescent="0.3">
      <c r="A52" s="95" t="s">
        <v>81</v>
      </c>
      <c r="B52" s="118" t="s">
        <v>125</v>
      </c>
      <c r="C52" s="118" t="s">
        <v>126</v>
      </c>
      <c r="D52" s="117" t="s">
        <v>127</v>
      </c>
      <c r="E52" s="297"/>
      <c r="F52" s="95" t="s">
        <v>81</v>
      </c>
      <c r="G52" s="118" t="s">
        <v>125</v>
      </c>
      <c r="H52" s="118" t="s">
        <v>126</v>
      </c>
      <c r="I52" s="117" t="s">
        <v>127</v>
      </c>
    </row>
    <row r="53" spans="1:9" ht="39.75" customHeight="1" x14ac:dyDescent="0.25">
      <c r="A53" s="99" t="s">
        <v>82</v>
      </c>
      <c r="B53" s="101">
        <f>I8</f>
        <v>34.799999999999997</v>
      </c>
      <c r="C53" s="172" t="s">
        <v>108</v>
      </c>
      <c r="D53" s="102" t="s">
        <v>108</v>
      </c>
      <c r="E53" s="297"/>
      <c r="F53" s="99" t="s">
        <v>82</v>
      </c>
      <c r="G53" s="101">
        <f>I28</f>
        <v>409.2</v>
      </c>
      <c r="H53" s="101" t="s">
        <v>108</v>
      </c>
      <c r="I53" s="102" t="s">
        <v>108</v>
      </c>
    </row>
    <row r="54" spans="1:9" ht="15" customHeight="1" x14ac:dyDescent="0.25">
      <c r="A54" s="100" t="s">
        <v>16</v>
      </c>
      <c r="B54" s="103">
        <f>I9</f>
        <v>33.6</v>
      </c>
      <c r="C54" s="203">
        <v>0.2</v>
      </c>
      <c r="D54" s="104">
        <f>B54*C54</f>
        <v>6.7200000000000006</v>
      </c>
      <c r="E54" s="297"/>
      <c r="F54" s="100" t="s">
        <v>16</v>
      </c>
      <c r="G54" s="103">
        <f>I29</f>
        <v>410.4</v>
      </c>
      <c r="H54" s="203">
        <v>0.2</v>
      </c>
      <c r="I54" s="104">
        <f>G54*H54</f>
        <v>82.08</v>
      </c>
    </row>
    <row r="55" spans="1:9" ht="15" customHeight="1" x14ac:dyDescent="0.25">
      <c r="A55" s="100" t="s">
        <v>17</v>
      </c>
      <c r="B55" s="103">
        <f>I10</f>
        <v>169.2</v>
      </c>
      <c r="C55" s="203">
        <v>0.1</v>
      </c>
      <c r="D55" s="104">
        <f>B55*C55</f>
        <v>16.919999999999998</v>
      </c>
      <c r="E55" s="297"/>
      <c r="F55" s="100" t="s">
        <v>17</v>
      </c>
      <c r="G55" s="103">
        <f>I30</f>
        <v>667.2</v>
      </c>
      <c r="H55" s="203">
        <v>0.1</v>
      </c>
      <c r="I55" s="104">
        <f>G55*H55</f>
        <v>66.720000000000013</v>
      </c>
    </row>
    <row r="56" spans="1:9" ht="15" customHeight="1" x14ac:dyDescent="0.25">
      <c r="A56" s="281" t="s">
        <v>18</v>
      </c>
      <c r="B56" s="320">
        <f>I11</f>
        <v>630</v>
      </c>
      <c r="C56" s="329">
        <v>0.05</v>
      </c>
      <c r="D56" s="248">
        <f>B56*C56</f>
        <v>31.5</v>
      </c>
      <c r="E56" s="297"/>
      <c r="F56" s="281" t="s">
        <v>18</v>
      </c>
      <c r="G56" s="331">
        <f>I31</f>
        <v>1902</v>
      </c>
      <c r="H56" s="333">
        <v>0.05</v>
      </c>
      <c r="I56" s="324">
        <f>G56*H56</f>
        <v>95.100000000000009</v>
      </c>
    </row>
    <row r="57" spans="1:9" ht="15" customHeight="1" x14ac:dyDescent="0.25">
      <c r="A57" s="281"/>
      <c r="B57" s="282"/>
      <c r="C57" s="329"/>
      <c r="D57" s="248"/>
      <c r="E57" s="297"/>
      <c r="F57" s="281"/>
      <c r="G57" s="332"/>
      <c r="H57" s="334"/>
      <c r="I57" s="325"/>
    </row>
    <row r="58" spans="1:9" ht="15" customHeight="1" x14ac:dyDescent="0.25">
      <c r="A58" s="281" t="s">
        <v>83</v>
      </c>
      <c r="B58" s="320">
        <f>I13</f>
        <v>368.4</v>
      </c>
      <c r="C58" s="329">
        <v>0.05</v>
      </c>
      <c r="D58" s="248">
        <f>B58*C58</f>
        <v>18.419999999999998</v>
      </c>
      <c r="E58" s="297"/>
      <c r="F58" s="281" t="s">
        <v>83</v>
      </c>
      <c r="G58" s="331">
        <f>I33</f>
        <v>1374</v>
      </c>
      <c r="H58" s="333">
        <v>0.05</v>
      </c>
      <c r="I58" s="324">
        <f>G58*H58</f>
        <v>68.7</v>
      </c>
    </row>
    <row r="59" spans="1:9" ht="15" customHeight="1" x14ac:dyDescent="0.25">
      <c r="A59" s="281"/>
      <c r="B59" s="282"/>
      <c r="C59" s="329"/>
      <c r="D59" s="248"/>
      <c r="E59" s="297"/>
      <c r="F59" s="281"/>
      <c r="G59" s="335"/>
      <c r="H59" s="292"/>
      <c r="I59" s="327"/>
    </row>
    <row r="60" spans="1:9" ht="15" customHeight="1" thickBot="1" x14ac:dyDescent="0.3">
      <c r="A60" s="283"/>
      <c r="B60" s="296"/>
      <c r="C60" s="330"/>
      <c r="D60" s="337"/>
      <c r="E60" s="297"/>
      <c r="F60" s="283"/>
      <c r="G60" s="336"/>
      <c r="H60" s="293"/>
      <c r="I60" s="328"/>
    </row>
    <row r="61" spans="1:9" ht="15" customHeight="1" thickBot="1" x14ac:dyDescent="0.3">
      <c r="A61" s="313"/>
      <c r="B61" s="313"/>
      <c r="C61" s="313"/>
      <c r="D61" s="313"/>
      <c r="E61" s="297"/>
      <c r="F61" s="326"/>
      <c r="G61" s="326"/>
      <c r="H61" s="326"/>
      <c r="I61" s="326"/>
    </row>
    <row r="62" spans="1:9" ht="15" customHeight="1" thickBot="1" x14ac:dyDescent="0.3">
      <c r="A62" s="120" t="s">
        <v>85</v>
      </c>
      <c r="B62" s="173">
        <f>SUM(B53:B60)</f>
        <v>1236</v>
      </c>
      <c r="C62" s="181" t="s">
        <v>108</v>
      </c>
      <c r="D62" s="173">
        <f>SUM(D54:D60)</f>
        <v>73.56</v>
      </c>
      <c r="E62" s="297"/>
      <c r="F62" s="120" t="s">
        <v>85</v>
      </c>
      <c r="G62" s="173">
        <f>SUM(G53:G60)</f>
        <v>4762.8</v>
      </c>
      <c r="H62" s="181" t="s">
        <v>108</v>
      </c>
      <c r="I62" s="173">
        <f>SUM(I54:I60)</f>
        <v>312.60000000000002</v>
      </c>
    </row>
    <row r="63" spans="1:9" ht="15" customHeight="1" x14ac:dyDescent="0.25"/>
    <row r="64" spans="1:9" ht="15" customHeight="1" x14ac:dyDescent="0.25"/>
    <row r="66" spans="2:8" x14ac:dyDescent="0.25">
      <c r="B66" s="90"/>
      <c r="C66" s="90"/>
      <c r="D66" s="90"/>
      <c r="E66" s="90"/>
      <c r="F66" s="90"/>
      <c r="G66" s="90"/>
      <c r="H66" s="90"/>
    </row>
    <row r="67" spans="2:8" x14ac:dyDescent="0.25">
      <c r="B67" s="86"/>
      <c r="C67" s="86"/>
      <c r="D67" s="86"/>
      <c r="E67" s="86"/>
      <c r="F67" s="86"/>
      <c r="G67" s="90"/>
      <c r="H67" s="90"/>
    </row>
    <row r="74" spans="2:8" x14ac:dyDescent="0.25">
      <c r="B74" s="90"/>
      <c r="C74" s="90"/>
      <c r="D74" s="90"/>
      <c r="E74" s="90"/>
      <c r="F74" s="90"/>
      <c r="G74" s="90"/>
      <c r="H74" s="90"/>
    </row>
    <row r="75" spans="2:8" x14ac:dyDescent="0.25">
      <c r="B75" s="86"/>
      <c r="C75" s="86"/>
      <c r="D75" s="86"/>
      <c r="E75" s="86"/>
      <c r="F75" s="86"/>
      <c r="G75" s="90"/>
      <c r="H75" s="90"/>
    </row>
    <row r="78" spans="2:8" x14ac:dyDescent="0.25">
      <c r="G78" s="90"/>
      <c r="H78" s="90"/>
    </row>
  </sheetData>
  <sheetProtection sheet="1" objects="1" scenarios="1"/>
  <mergeCells count="87">
    <mergeCell ref="F61:I61"/>
    <mergeCell ref="I58:I60"/>
    <mergeCell ref="C58:C60"/>
    <mergeCell ref="B56:B57"/>
    <mergeCell ref="C56:C57"/>
    <mergeCell ref="A61:D61"/>
    <mergeCell ref="A56:A57"/>
    <mergeCell ref="G56:G57"/>
    <mergeCell ref="H56:H57"/>
    <mergeCell ref="G58:G60"/>
    <mergeCell ref="H58:H60"/>
    <mergeCell ref="D58:D60"/>
    <mergeCell ref="E48:E62"/>
    <mergeCell ref="A48:D48"/>
    <mergeCell ref="A49:D50"/>
    <mergeCell ref="F56:F57"/>
    <mergeCell ref="A58:A60"/>
    <mergeCell ref="B58:B60"/>
    <mergeCell ref="F48:I48"/>
    <mergeCell ref="F51:I51"/>
    <mergeCell ref="I56:I57"/>
    <mergeCell ref="D56:D57"/>
    <mergeCell ref="F58:F60"/>
    <mergeCell ref="A41:B41"/>
    <mergeCell ref="D41:I41"/>
    <mergeCell ref="C40:C43"/>
    <mergeCell ref="A45:I45"/>
    <mergeCell ref="A51:D51"/>
    <mergeCell ref="A46:I46"/>
    <mergeCell ref="A43:B43"/>
    <mergeCell ref="A44:I44"/>
    <mergeCell ref="A47:I47"/>
    <mergeCell ref="F49:I50"/>
    <mergeCell ref="D43:I43"/>
    <mergeCell ref="A39:I39"/>
    <mergeCell ref="G33:G35"/>
    <mergeCell ref="C20:C22"/>
    <mergeCell ref="H31:H32"/>
    <mergeCell ref="H33:H35"/>
    <mergeCell ref="D33:D35"/>
    <mergeCell ref="E33:E35"/>
    <mergeCell ref="I31:I32"/>
    <mergeCell ref="I33:I35"/>
    <mergeCell ref="E31:E32"/>
    <mergeCell ref="F31:F32"/>
    <mergeCell ref="G31:G32"/>
    <mergeCell ref="D36:I38"/>
    <mergeCell ref="F33:F35"/>
    <mergeCell ref="D6:I6"/>
    <mergeCell ref="H11:H12"/>
    <mergeCell ref="H13:H15"/>
    <mergeCell ref="D26:I26"/>
    <mergeCell ref="D21:I22"/>
    <mergeCell ref="E13:E15"/>
    <mergeCell ref="A19:I19"/>
    <mergeCell ref="A23:I23"/>
    <mergeCell ref="A24:B25"/>
    <mergeCell ref="C24:C38"/>
    <mergeCell ref="D24:I25"/>
    <mergeCell ref="A26:B26"/>
    <mergeCell ref="A28:A29"/>
    <mergeCell ref="B28:B29"/>
    <mergeCell ref="A21:B22"/>
    <mergeCell ref="D31:D32"/>
    <mergeCell ref="A1:I1"/>
    <mergeCell ref="A2:I2"/>
    <mergeCell ref="G13:G15"/>
    <mergeCell ref="I11:I12"/>
    <mergeCell ref="I13:I15"/>
    <mergeCell ref="A6:B6"/>
    <mergeCell ref="A8:A9"/>
    <mergeCell ref="A3:I3"/>
    <mergeCell ref="C4:C18"/>
    <mergeCell ref="A4:B5"/>
    <mergeCell ref="D4:I5"/>
    <mergeCell ref="D16:I18"/>
    <mergeCell ref="D11:D12"/>
    <mergeCell ref="E11:E12"/>
    <mergeCell ref="D13:D15"/>
    <mergeCell ref="B8:B9"/>
    <mergeCell ref="K11:K12"/>
    <mergeCell ref="K13:K15"/>
    <mergeCell ref="F11:F12"/>
    <mergeCell ref="F13:F15"/>
    <mergeCell ref="G11:G12"/>
    <mergeCell ref="J13:J15"/>
    <mergeCell ref="J11:J12"/>
  </mergeCells>
  <phoneticPr fontId="0" type="noConversion"/>
  <printOptions horizontalCentered="1"/>
  <pageMargins left="0.19685039370078741" right="0.19685039370078741" top="0.39370078740157483" bottom="0.39370078740157483" header="0.51181102362204722" footer="0.19685039370078741"/>
  <pageSetup paperSize="9" scale="54" orientation="portrait" r:id="rId1"/>
  <headerFooter alignWithMargins="0">
    <oddFooter>&amp;L20080625_v1.0&amp;C&amp;A&amp;RPage &amp;P of &amp;N</oddFooter>
  </headerFooter>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tabSelected="1" zoomScale="90" zoomScaleNormal="90" workbookViewId="0">
      <selection activeCell="G6" sqref="G6"/>
    </sheetView>
  </sheetViews>
  <sheetFormatPr defaultRowHeight="12.5" x14ac:dyDescent="0.25"/>
  <cols>
    <col min="1" max="1" width="25.1796875" customWidth="1"/>
    <col min="2" max="2" width="25.7265625" customWidth="1"/>
    <col min="3" max="3" width="12.7265625" customWidth="1"/>
    <col min="4" max="4" width="22" customWidth="1"/>
    <col min="5" max="8" width="15.7265625" customWidth="1"/>
  </cols>
  <sheetData>
    <row r="1" spans="1:256" ht="20" x14ac:dyDescent="0.25">
      <c r="A1" s="372" t="s">
        <v>111</v>
      </c>
      <c r="B1" s="372"/>
      <c r="C1" s="372"/>
      <c r="D1" s="372"/>
      <c r="E1" s="372"/>
      <c r="F1" s="372"/>
      <c r="G1" s="372"/>
      <c r="H1" s="372"/>
    </row>
    <row r="2" spans="1:256" ht="20.5" thickBot="1" x14ac:dyDescent="0.3">
      <c r="A2" s="372"/>
      <c r="B2" s="372"/>
      <c r="C2" s="372"/>
      <c r="D2" s="372"/>
      <c r="E2" s="372"/>
      <c r="F2" s="372"/>
      <c r="G2" s="372"/>
      <c r="H2" s="372"/>
    </row>
    <row r="3" spans="1:256" ht="47" thickBot="1" x14ac:dyDescent="0.3">
      <c r="A3" s="137" t="s">
        <v>89</v>
      </c>
      <c r="B3" s="138" t="s">
        <v>91</v>
      </c>
      <c r="C3" s="138" t="s">
        <v>94</v>
      </c>
      <c r="D3" s="138" t="s">
        <v>95</v>
      </c>
      <c r="E3" s="138" t="s">
        <v>148</v>
      </c>
      <c r="F3" s="142" t="s">
        <v>96</v>
      </c>
      <c r="G3" s="139" t="s">
        <v>97</v>
      </c>
      <c r="H3" s="143" t="s">
        <v>114</v>
      </c>
    </row>
    <row r="4" spans="1:256" ht="13.5" thickBot="1" x14ac:dyDescent="0.3">
      <c r="A4" s="134" t="s">
        <v>90</v>
      </c>
      <c r="B4" s="131">
        <v>28968</v>
      </c>
      <c r="C4" s="216">
        <v>13.8</v>
      </c>
      <c r="D4" s="216">
        <v>15.6</v>
      </c>
      <c r="E4" s="216">
        <v>1643</v>
      </c>
      <c r="F4" s="219">
        <v>1.6</v>
      </c>
      <c r="G4" s="194">
        <f>((B4+(B4*C4/100)+(B4*D4/100))/E4)*F4</f>
        <v>36.503558855751685</v>
      </c>
      <c r="H4" s="165">
        <f>G4*E4</f>
        <v>59975.347200000018</v>
      </c>
    </row>
    <row r="5" spans="1:256" ht="13.5" thickBot="1" x14ac:dyDescent="0.3">
      <c r="A5" s="135" t="s">
        <v>92</v>
      </c>
      <c r="B5" s="132">
        <v>31383</v>
      </c>
      <c r="C5" s="217">
        <v>13.8</v>
      </c>
      <c r="D5" s="217">
        <v>15.6</v>
      </c>
      <c r="E5" s="217">
        <v>1643</v>
      </c>
      <c r="F5" s="220">
        <v>1.6</v>
      </c>
      <c r="G5" s="194">
        <f>((B5+(B5*C5/100)+(B5*D5/100))/E5)*F5</f>
        <v>39.546782227632377</v>
      </c>
      <c r="H5" s="166">
        <f>G5*E5</f>
        <v>64975.363199999993</v>
      </c>
    </row>
    <row r="6" spans="1:256" ht="13.5" thickBot="1" x14ac:dyDescent="0.3">
      <c r="A6" s="136" t="s">
        <v>93</v>
      </c>
      <c r="B6" s="133">
        <v>33795</v>
      </c>
      <c r="C6" s="218">
        <v>13.8</v>
      </c>
      <c r="D6" s="218">
        <v>15.6</v>
      </c>
      <c r="E6" s="218">
        <v>1643</v>
      </c>
      <c r="F6" s="221">
        <v>1.6</v>
      </c>
      <c r="G6" s="194">
        <f>((B6+(B6*C6/100)+(B6*D6/100))/E6)*F6</f>
        <v>42.586225197808886</v>
      </c>
      <c r="H6" s="167">
        <f>G6*E6</f>
        <v>69969.168000000005</v>
      </c>
    </row>
    <row r="7" spans="1:256" x14ac:dyDescent="0.25">
      <c r="A7" s="373"/>
      <c r="B7" s="373"/>
      <c r="C7" s="373"/>
      <c r="D7" s="373"/>
      <c r="E7" s="373"/>
      <c r="F7" s="373"/>
      <c r="G7" s="373"/>
      <c r="H7" s="373"/>
    </row>
    <row r="8" spans="1:256" x14ac:dyDescent="0.25">
      <c r="A8" s="373"/>
      <c r="B8" s="373"/>
      <c r="C8" s="373"/>
      <c r="D8" s="373"/>
      <c r="E8" s="373"/>
      <c r="F8" s="373"/>
      <c r="G8" s="373"/>
      <c r="H8" s="373"/>
    </row>
    <row r="9" spans="1:256" x14ac:dyDescent="0.25">
      <c r="A9" s="373"/>
      <c r="B9" s="373"/>
      <c r="C9" s="373"/>
      <c r="D9" s="373"/>
      <c r="E9" s="373"/>
      <c r="F9" s="373"/>
      <c r="G9" s="373"/>
      <c r="H9" s="373"/>
    </row>
    <row r="10" spans="1:256" x14ac:dyDescent="0.25">
      <c r="A10" s="247"/>
      <c r="B10" s="247"/>
      <c r="C10" s="247"/>
      <c r="D10" s="247"/>
      <c r="E10" s="247"/>
      <c r="F10" s="247"/>
      <c r="G10" s="247"/>
      <c r="H10" s="247"/>
    </row>
    <row r="11" spans="1:256" ht="20.25" customHeight="1" x14ac:dyDescent="0.4">
      <c r="A11" s="374" t="s">
        <v>99</v>
      </c>
      <c r="B11" s="374"/>
      <c r="C11" s="374"/>
      <c r="D11" s="374"/>
      <c r="E11" s="374"/>
      <c r="F11" s="374"/>
      <c r="G11" s="374"/>
      <c r="H11" s="374"/>
    </row>
    <row r="12" spans="1:256" ht="20.25" customHeight="1" thickBot="1" x14ac:dyDescent="0.3">
      <c r="A12" s="247"/>
      <c r="B12" s="247"/>
      <c r="C12" s="247"/>
      <c r="D12" s="247"/>
      <c r="E12" s="247"/>
      <c r="F12" s="247"/>
      <c r="G12" s="247"/>
      <c r="H12" s="247"/>
    </row>
    <row r="13" spans="1:256" s="42" customFormat="1" ht="20.25" customHeight="1" thickBot="1" x14ac:dyDescent="0.3">
      <c r="A13" s="255" t="s">
        <v>102</v>
      </c>
      <c r="B13" s="256"/>
      <c r="C13" s="256"/>
      <c r="D13" s="256"/>
      <c r="E13" s="256"/>
      <c r="F13" s="256"/>
      <c r="G13" s="256"/>
      <c r="H13" s="257"/>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pans="1:256" s="42" customFormat="1" ht="20.25" customHeight="1" thickBot="1" x14ac:dyDescent="0.3">
      <c r="A14" s="344"/>
      <c r="B14" s="344"/>
      <c r="C14" s="344"/>
      <c r="D14" s="344"/>
      <c r="E14" s="344"/>
      <c r="F14" s="344"/>
      <c r="G14" s="344"/>
      <c r="H14" s="344"/>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row>
    <row r="15" spans="1:256" ht="15" customHeight="1" x14ac:dyDescent="0.35">
      <c r="A15" s="341" t="s">
        <v>20</v>
      </c>
      <c r="B15" s="342"/>
      <c r="C15" s="342"/>
      <c r="D15" s="342"/>
      <c r="E15" s="342"/>
      <c r="F15" s="342"/>
      <c r="G15" s="342"/>
      <c r="H15" s="343"/>
    </row>
    <row r="16" spans="1:256" ht="15" customHeight="1" thickBot="1" x14ac:dyDescent="0.4">
      <c r="A16" s="149"/>
      <c r="B16" s="150" t="s">
        <v>100</v>
      </c>
      <c r="C16" s="150" t="s">
        <v>16</v>
      </c>
      <c r="D16" s="150" t="s">
        <v>17</v>
      </c>
      <c r="E16" s="150" t="s">
        <v>18</v>
      </c>
      <c r="F16" s="150" t="s">
        <v>83</v>
      </c>
      <c r="G16" s="151"/>
      <c r="H16" s="156" t="s">
        <v>101</v>
      </c>
    </row>
    <row r="17" spans="1:8" ht="13.5" customHeight="1" x14ac:dyDescent="0.3">
      <c r="A17" s="152" t="s">
        <v>112</v>
      </c>
      <c r="B17" s="144">
        <f>'Cat 0,1,2 &amp; TSS Cost Matrix'!G166/60</f>
        <v>0.65916666666666657</v>
      </c>
      <c r="C17" s="144">
        <f>'Cat 0,1,2 &amp; TSS Cost Matrix'!L166/60</f>
        <v>1.8191666666666668</v>
      </c>
      <c r="D17" s="144">
        <f>'Cat 0,1,2 &amp; TSS Cost Matrix'!Q166/60</f>
        <v>1.206666666666667</v>
      </c>
      <c r="E17" s="144">
        <f>'Cat 0,1,2 &amp; TSS Cost Matrix'!V166/60</f>
        <v>0.66000000000000014</v>
      </c>
      <c r="F17" s="144">
        <f>'Cat 0,1,2 &amp; TSS Cost Matrix'!AA166/60</f>
        <v>0.3841666666666666</v>
      </c>
      <c r="G17" s="145"/>
      <c r="H17" s="157">
        <f>B17+C17+D17+E17+F17</f>
        <v>4.729166666666667</v>
      </c>
    </row>
    <row r="18" spans="1:8" ht="13.5" customHeight="1" x14ac:dyDescent="0.3">
      <c r="A18" s="153" t="s">
        <v>88</v>
      </c>
      <c r="B18" s="146">
        <f>'Activity Volumes'!I8</f>
        <v>34.799999999999997</v>
      </c>
      <c r="C18" s="146">
        <f>'Activity Volumes'!I9</f>
        <v>33.6</v>
      </c>
      <c r="D18" s="146">
        <f>'Activity Volumes'!I10</f>
        <v>169.2</v>
      </c>
      <c r="E18" s="146">
        <f>'Activity Volumes'!I11</f>
        <v>630</v>
      </c>
      <c r="F18" s="146">
        <f>'Activity Volumes'!I13</f>
        <v>368.4</v>
      </c>
      <c r="G18" s="147"/>
      <c r="H18" s="158">
        <f>B18+C18+D18+E18+F18</f>
        <v>1236</v>
      </c>
    </row>
    <row r="19" spans="1:8" ht="13.5" customHeight="1" x14ac:dyDescent="0.3">
      <c r="A19" s="153" t="s">
        <v>98</v>
      </c>
      <c r="B19" s="146">
        <f>B17*B18</f>
        <v>22.938999999999993</v>
      </c>
      <c r="C19" s="146">
        <f>C17*C18</f>
        <v>61.124000000000009</v>
      </c>
      <c r="D19" s="146">
        <f>D17*D18</f>
        <v>204.16800000000003</v>
      </c>
      <c r="E19" s="146">
        <f>E17*E18</f>
        <v>415.80000000000007</v>
      </c>
      <c r="F19" s="146">
        <f>F17*F18</f>
        <v>141.52699999999996</v>
      </c>
      <c r="G19" s="147"/>
      <c r="H19" s="158">
        <f>H17*H18</f>
        <v>5845.25</v>
      </c>
    </row>
    <row r="20" spans="1:8" ht="13.5" customHeight="1" x14ac:dyDescent="0.3">
      <c r="A20" s="153" t="s">
        <v>113</v>
      </c>
      <c r="B20" s="148">
        <f>B17*B18/E4</f>
        <v>1.3961655508216672E-2</v>
      </c>
      <c r="C20" s="148">
        <f>C17*C18/E4</f>
        <v>3.7202678027997572E-2</v>
      </c>
      <c r="D20" s="148">
        <f>D17*D18/E4</f>
        <v>0.12426536822884969</v>
      </c>
      <c r="E20" s="148">
        <f>E17*E18/E4</f>
        <v>0.25307364576993308</v>
      </c>
      <c r="F20" s="148">
        <f>F17*F18/E4</f>
        <v>8.6139379184418718E-2</v>
      </c>
      <c r="G20" s="147"/>
      <c r="H20" s="159">
        <f>B20+C20+D20+E20+F20</f>
        <v>0.5146427267194158</v>
      </c>
    </row>
    <row r="21" spans="1:8" ht="13.5" customHeight="1" thickBot="1" x14ac:dyDescent="0.35">
      <c r="A21" s="154" t="s">
        <v>115</v>
      </c>
      <c r="B21" s="168">
        <f>B19*G4</f>
        <v>837.35513659208766</v>
      </c>
      <c r="C21" s="168">
        <f>C19*G4</f>
        <v>2231.2435314989661</v>
      </c>
      <c r="D21" s="168">
        <f>D19*G4</f>
        <v>7452.8586044611111</v>
      </c>
      <c r="E21" s="168">
        <f>E19*G4</f>
        <v>15178.179772221552</v>
      </c>
      <c r="F21" s="168">
        <f>F19*G4</f>
        <v>5166.2391741779675</v>
      </c>
      <c r="G21" s="155"/>
      <c r="H21" s="169">
        <f>SUM(B21:F21)</f>
        <v>30865.876218951686</v>
      </c>
    </row>
    <row r="22" spans="1:8" ht="15" customHeight="1" thickBot="1" x14ac:dyDescent="0.3">
      <c r="A22" s="353"/>
      <c r="B22" s="353"/>
      <c r="C22" s="353"/>
      <c r="D22" s="353"/>
      <c r="E22" s="353"/>
      <c r="F22" s="353"/>
      <c r="G22" s="353"/>
      <c r="H22" s="353"/>
    </row>
    <row r="23" spans="1:8" ht="15" customHeight="1" x14ac:dyDescent="0.35">
      <c r="A23" s="354" t="s">
        <v>116</v>
      </c>
      <c r="B23" s="355"/>
      <c r="C23" s="355"/>
      <c r="D23" s="355"/>
      <c r="E23" s="355"/>
      <c r="F23" s="355"/>
      <c r="G23" s="355"/>
      <c r="H23" s="356"/>
    </row>
    <row r="24" spans="1:8" ht="16" thickBot="1" x14ac:dyDescent="0.4">
      <c r="A24" s="149"/>
      <c r="B24" s="150" t="s">
        <v>100</v>
      </c>
      <c r="C24" s="150" t="s">
        <v>16</v>
      </c>
      <c r="D24" s="150" t="s">
        <v>17</v>
      </c>
      <c r="E24" s="150" t="s">
        <v>18</v>
      </c>
      <c r="F24" s="150" t="s">
        <v>83</v>
      </c>
      <c r="G24" s="151"/>
      <c r="H24" s="156" t="s">
        <v>101</v>
      </c>
    </row>
    <row r="25" spans="1:8" ht="13" x14ac:dyDescent="0.3">
      <c r="A25" s="152" t="s">
        <v>112</v>
      </c>
      <c r="B25" s="144">
        <f>'Cat 0,1,2 &amp; TSS Cost Matrix'!H167/60</f>
        <v>1.415</v>
      </c>
      <c r="C25" s="144">
        <f>'Cat 0,1,2 &amp; TSS Cost Matrix'!M167/60</f>
        <v>2.6025000000000005</v>
      </c>
      <c r="D25" s="144">
        <f>'Cat 0,1,2 &amp; TSS Cost Matrix'!R167/60</f>
        <v>1.5241666666666667</v>
      </c>
      <c r="E25" s="144">
        <f>'Cat 0,1,2 &amp; TSS Cost Matrix'!AB167/60</f>
        <v>0.66583333333333328</v>
      </c>
      <c r="F25" s="144">
        <f>'Cat 0,1,2 &amp; TSS Cost Matrix'!AB167/60</f>
        <v>0.66583333333333328</v>
      </c>
      <c r="G25" s="145"/>
      <c r="H25" s="157">
        <f>B25+C25+D25+E25+F25</f>
        <v>6.873333333333334</v>
      </c>
    </row>
    <row r="26" spans="1:8" ht="13" x14ac:dyDescent="0.3">
      <c r="A26" s="153" t="s">
        <v>88</v>
      </c>
      <c r="B26" s="146">
        <f>'Activity Volumes'!I8</f>
        <v>34.799999999999997</v>
      </c>
      <c r="C26" s="146">
        <f>'Activity Volumes'!I9</f>
        <v>33.6</v>
      </c>
      <c r="D26" s="146">
        <f>'Activity Volumes'!I10</f>
        <v>169.2</v>
      </c>
      <c r="E26" s="146">
        <f>'Activity Volumes'!I11</f>
        <v>630</v>
      </c>
      <c r="F26" s="146">
        <f>'Activity Volumes'!I13</f>
        <v>368.4</v>
      </c>
      <c r="G26" s="147"/>
      <c r="H26" s="158">
        <f>B26+C26+D26+E26+F26</f>
        <v>1236</v>
      </c>
    </row>
    <row r="27" spans="1:8" ht="13" x14ac:dyDescent="0.3">
      <c r="A27" s="153" t="s">
        <v>98</v>
      </c>
      <c r="B27" s="146">
        <f>B25*B26</f>
        <v>49.241999999999997</v>
      </c>
      <c r="C27" s="146">
        <f>C25*C26</f>
        <v>87.444000000000017</v>
      </c>
      <c r="D27" s="146">
        <f>D25*D26</f>
        <v>257.88900000000001</v>
      </c>
      <c r="E27" s="146">
        <f>E25*E26</f>
        <v>419.47499999999997</v>
      </c>
      <c r="F27" s="146">
        <f>F25*F26</f>
        <v>245.29299999999998</v>
      </c>
      <c r="G27" s="147"/>
      <c r="H27" s="158">
        <f>H25*H26</f>
        <v>8495.44</v>
      </c>
    </row>
    <row r="28" spans="1:8" ht="13" x14ac:dyDescent="0.3">
      <c r="A28" s="153" t="s">
        <v>113</v>
      </c>
      <c r="B28" s="148">
        <f>B25*B26/E5</f>
        <v>2.9970785149117465E-2</v>
      </c>
      <c r="C28" s="148">
        <f>C25*C26/E5</f>
        <v>5.3222154595252598E-2</v>
      </c>
      <c r="D28" s="148">
        <f>D25*D26/E5</f>
        <v>0.15696226415094341</v>
      </c>
      <c r="E28" s="148">
        <f>E25*E26/E5</f>
        <v>0.25531040779062686</v>
      </c>
      <c r="F28" s="148">
        <f>F25*F26/E5</f>
        <v>0.14929580036518561</v>
      </c>
      <c r="G28" s="147"/>
      <c r="H28" s="159">
        <f>B28+C28+D28+E28+F28</f>
        <v>0.64476141205112592</v>
      </c>
    </row>
    <row r="29" spans="1:8" ht="13.5" thickBot="1" x14ac:dyDescent="0.35">
      <c r="A29" s="154" t="s">
        <v>115</v>
      </c>
      <c r="B29" s="168">
        <f>B27*G5</f>
        <v>1947.3626504530735</v>
      </c>
      <c r="C29" s="168">
        <f>C27*G5</f>
        <v>3458.1288251130864</v>
      </c>
      <c r="D29" s="168">
        <f>D27*G5</f>
        <v>10198.680121901887</v>
      </c>
      <c r="E29" s="168">
        <f>E27*G5</f>
        <v>16588.886474936091</v>
      </c>
      <c r="F29" s="168">
        <f>F27*G5</f>
        <v>9700.5488529626273</v>
      </c>
      <c r="G29" s="155"/>
      <c r="H29" s="169">
        <f>SUM(B29:F29)</f>
        <v>41893.606925366767</v>
      </c>
    </row>
    <row r="30" spans="1:8" ht="15" customHeight="1" thickBot="1" x14ac:dyDescent="0.3">
      <c r="A30" s="326"/>
      <c r="B30" s="326"/>
      <c r="C30" s="326"/>
      <c r="D30" s="326"/>
      <c r="E30" s="326"/>
      <c r="F30" s="326"/>
      <c r="G30" s="326"/>
      <c r="H30" s="326"/>
    </row>
    <row r="31" spans="1:8" ht="15" customHeight="1" x14ac:dyDescent="0.35">
      <c r="A31" s="364" t="s">
        <v>22</v>
      </c>
      <c r="B31" s="365"/>
      <c r="C31" s="365"/>
      <c r="D31" s="365"/>
      <c r="E31" s="365"/>
      <c r="F31" s="365"/>
      <c r="G31" s="365"/>
      <c r="H31" s="366"/>
    </row>
    <row r="32" spans="1:8" ht="16" thickBot="1" x14ac:dyDescent="0.4">
      <c r="A32" s="149"/>
      <c r="B32" s="150" t="s">
        <v>100</v>
      </c>
      <c r="C32" s="150" t="s">
        <v>16</v>
      </c>
      <c r="D32" s="150" t="s">
        <v>17</v>
      </c>
      <c r="E32" s="150" t="s">
        <v>18</v>
      </c>
      <c r="F32" s="150" t="s">
        <v>83</v>
      </c>
      <c r="G32" s="151"/>
      <c r="H32" s="156" t="s">
        <v>101</v>
      </c>
    </row>
    <row r="33" spans="1:8" ht="13" x14ac:dyDescent="0.3">
      <c r="A33" s="152" t="s">
        <v>112</v>
      </c>
      <c r="B33" s="144">
        <f>'Cat 0,1,2 &amp; TSS Cost Matrix'!I168/60</f>
        <v>0.69833333333333314</v>
      </c>
      <c r="C33" s="144">
        <f>'Cat 0,1,2 &amp; TSS Cost Matrix'!N168/60</f>
        <v>1.2695833333333333</v>
      </c>
      <c r="D33" s="144">
        <f>'Cat 0,1,2 &amp; TSS Cost Matrix'!S168/60</f>
        <v>0.62449999999999994</v>
      </c>
      <c r="E33" s="144">
        <f>'Cat 0,1,2 &amp; TSS Cost Matrix'!X168/60</f>
        <v>0.20541666666666669</v>
      </c>
      <c r="F33" s="144">
        <f>'Cat 0,1,2 &amp; TSS Cost Matrix'!AC168/60</f>
        <v>0.14083333333333331</v>
      </c>
      <c r="G33" s="145"/>
      <c r="H33" s="157">
        <f>B33+C33+D33+E33+F33</f>
        <v>2.9386666666666663</v>
      </c>
    </row>
    <row r="34" spans="1:8" ht="13" x14ac:dyDescent="0.3">
      <c r="A34" s="153" t="s">
        <v>88</v>
      </c>
      <c r="B34" s="146">
        <f>'Activity Volumes'!I8</f>
        <v>34.799999999999997</v>
      </c>
      <c r="C34" s="146">
        <f>'Activity Volumes'!I9</f>
        <v>33.6</v>
      </c>
      <c r="D34" s="146">
        <f>'Activity Volumes'!I10</f>
        <v>169.2</v>
      </c>
      <c r="E34" s="146">
        <f>'Activity Volumes'!I11</f>
        <v>630</v>
      </c>
      <c r="F34" s="146">
        <f>'Activity Volumes'!I13</f>
        <v>368.4</v>
      </c>
      <c r="G34" s="147"/>
      <c r="H34" s="158">
        <f>B34+C34+D34+E34+F34</f>
        <v>1236</v>
      </c>
    </row>
    <row r="35" spans="1:8" ht="13" x14ac:dyDescent="0.3">
      <c r="A35" s="153" t="s">
        <v>98</v>
      </c>
      <c r="B35" s="146">
        <f>B33*B34</f>
        <v>24.301999999999992</v>
      </c>
      <c r="C35" s="146">
        <f>C33*C34</f>
        <v>42.658000000000001</v>
      </c>
      <c r="D35" s="146">
        <f>D33*D34</f>
        <v>105.66539999999998</v>
      </c>
      <c r="E35" s="146">
        <f>E33*E34</f>
        <v>129.41250000000002</v>
      </c>
      <c r="F35" s="146">
        <f>F33*F34</f>
        <v>51.882999999999988</v>
      </c>
      <c r="G35" s="147"/>
      <c r="H35" s="158">
        <f>H33*H34</f>
        <v>3632.1919999999996</v>
      </c>
    </row>
    <row r="36" spans="1:8" ht="13" x14ac:dyDescent="0.3">
      <c r="A36" s="153" t="s">
        <v>113</v>
      </c>
      <c r="B36" s="148">
        <f>B33*B34/E6</f>
        <v>1.4791235544735236E-2</v>
      </c>
      <c r="C36" s="148">
        <f>C33*C34/E6</f>
        <v>2.5963481436396835E-2</v>
      </c>
      <c r="D36" s="148">
        <f>D33*D34/E6</f>
        <v>6.4312477175897734E-2</v>
      </c>
      <c r="E36" s="148">
        <f>E33*E34/E6</f>
        <v>7.8765976871576396E-2</v>
      </c>
      <c r="F36" s="148">
        <f>F33*F34/E6</f>
        <v>3.1578210590383439E-2</v>
      </c>
      <c r="G36" s="147"/>
      <c r="H36" s="159">
        <f>B36+C36+D36+E36+F36</f>
        <v>0.21541138161898962</v>
      </c>
    </row>
    <row r="37" spans="1:8" ht="13.5" thickBot="1" x14ac:dyDescent="0.35">
      <c r="A37" s="154" t="s">
        <v>115</v>
      </c>
      <c r="B37" s="168">
        <f>B35*G6</f>
        <v>1034.9304447571512</v>
      </c>
      <c r="C37" s="168">
        <f>C35*G6</f>
        <v>1816.6431944881315</v>
      </c>
      <c r="D37" s="168">
        <f>D35*G6</f>
        <v>4499.8905200165545</v>
      </c>
      <c r="E37" s="168">
        <f>E35*G6</f>
        <v>5511.1898684114431</v>
      </c>
      <c r="F37" s="168">
        <f>F35*G6</f>
        <v>2209.501121937918</v>
      </c>
      <c r="G37" s="155"/>
      <c r="H37" s="169">
        <f>SUM(B37:F37)</f>
        <v>15072.155149611199</v>
      </c>
    </row>
    <row r="38" spans="1:8" ht="20.25" customHeight="1" thickBot="1" x14ac:dyDescent="0.3">
      <c r="A38" s="326"/>
      <c r="B38" s="326"/>
      <c r="C38" s="326"/>
      <c r="D38" s="326"/>
      <c r="E38" s="326"/>
      <c r="F38" s="326"/>
      <c r="G38" s="326"/>
      <c r="H38" s="326"/>
    </row>
    <row r="39" spans="1:8" ht="20.5" thickBot="1" x14ac:dyDescent="0.3">
      <c r="A39" s="298" t="s">
        <v>194</v>
      </c>
      <c r="B39" s="299"/>
      <c r="C39" s="299"/>
      <c r="D39" s="299"/>
      <c r="E39" s="299"/>
      <c r="F39" s="299"/>
      <c r="G39" s="299"/>
      <c r="H39" s="300"/>
    </row>
    <row r="40" spans="1:8" ht="20.5" thickBot="1" x14ac:dyDescent="0.3">
      <c r="A40" s="344"/>
      <c r="B40" s="344"/>
      <c r="C40" s="344"/>
      <c r="D40" s="344"/>
      <c r="E40" s="344"/>
      <c r="F40" s="344"/>
      <c r="G40" s="344"/>
      <c r="H40" s="344"/>
    </row>
    <row r="41" spans="1:8" ht="15.5" x14ac:dyDescent="0.35">
      <c r="A41" s="341" t="s">
        <v>20</v>
      </c>
      <c r="B41" s="342"/>
      <c r="C41" s="342"/>
      <c r="D41" s="342"/>
      <c r="E41" s="342"/>
      <c r="F41" s="342"/>
      <c r="G41" s="342"/>
      <c r="H41" s="343"/>
    </row>
    <row r="42" spans="1:8" ht="16" thickBot="1" x14ac:dyDescent="0.4">
      <c r="A42" s="149"/>
      <c r="B42" s="150" t="s">
        <v>100</v>
      </c>
      <c r="C42" s="150" t="s">
        <v>16</v>
      </c>
      <c r="D42" s="150" t="s">
        <v>17</v>
      </c>
      <c r="E42" s="150" t="s">
        <v>18</v>
      </c>
      <c r="F42" s="150" t="s">
        <v>83</v>
      </c>
      <c r="G42" s="151"/>
      <c r="H42" s="156" t="s">
        <v>101</v>
      </c>
    </row>
    <row r="43" spans="1:8" ht="13" x14ac:dyDescent="0.3">
      <c r="A43" s="152" t="s">
        <v>112</v>
      </c>
      <c r="B43" s="144">
        <f>'Cat 3, 4 non TSS Cost Matrix'!G166/60</f>
        <v>0.67749999999999999</v>
      </c>
      <c r="C43" s="144">
        <f>'Cat 3, 4 non TSS Cost Matrix'!L166/60</f>
        <v>0.96166666666666645</v>
      </c>
      <c r="D43" s="144">
        <f>'Cat 3, 4 non TSS Cost Matrix'!Q166/60</f>
        <v>0.62916666666666654</v>
      </c>
      <c r="E43" s="144">
        <f>'Cat 3, 4 non TSS Cost Matrix'!V166/60</f>
        <v>0.40416666666666667</v>
      </c>
      <c r="F43" s="144">
        <f>'Cat 3, 4 non TSS Cost Matrix'!AA166/60</f>
        <v>0.45999999999999996</v>
      </c>
      <c r="G43" s="145"/>
      <c r="H43" s="157">
        <f>B43+C43+D43+E43+F43</f>
        <v>3.1324999999999998</v>
      </c>
    </row>
    <row r="44" spans="1:8" ht="13" x14ac:dyDescent="0.3">
      <c r="A44" s="153" t="s">
        <v>88</v>
      </c>
      <c r="B44" s="146">
        <f>'Activity Volumes'!I28</f>
        <v>409.2</v>
      </c>
      <c r="C44" s="146">
        <f>'Activity Volumes'!I29</f>
        <v>410.4</v>
      </c>
      <c r="D44" s="146">
        <f>'Activity Volumes'!I30</f>
        <v>667.2</v>
      </c>
      <c r="E44" s="146">
        <f>'Activity Volumes'!I31</f>
        <v>1902</v>
      </c>
      <c r="F44" s="146">
        <f>'Activity Volumes'!I33</f>
        <v>1374</v>
      </c>
      <c r="G44" s="147"/>
      <c r="H44" s="158">
        <f>B44+C44+D44+E44+F44</f>
        <v>4762.8</v>
      </c>
    </row>
    <row r="45" spans="1:8" ht="13" x14ac:dyDescent="0.3">
      <c r="A45" s="153" t="s">
        <v>98</v>
      </c>
      <c r="B45" s="146">
        <f>B43*B44</f>
        <v>277.233</v>
      </c>
      <c r="C45" s="146">
        <f>C43*C44</f>
        <v>394.66799999999989</v>
      </c>
      <c r="D45" s="146">
        <f>D43*D44</f>
        <v>419.78</v>
      </c>
      <c r="E45" s="146">
        <f>E43*E44</f>
        <v>768.72500000000002</v>
      </c>
      <c r="F45" s="146">
        <f>F43*F44</f>
        <v>632.04</v>
      </c>
      <c r="G45" s="147"/>
      <c r="H45" s="158">
        <f>H43*H44</f>
        <v>14919.471</v>
      </c>
    </row>
    <row r="46" spans="1:8" ht="13" x14ac:dyDescent="0.3">
      <c r="A46" s="153" t="s">
        <v>113</v>
      </c>
      <c r="B46" s="148">
        <f>B43*B44/E4</f>
        <v>0.16873584905660377</v>
      </c>
      <c r="C46" s="148">
        <f>C43*C44/E4</f>
        <v>0.2402118076688983</v>
      </c>
      <c r="D46" s="148">
        <f>D43*D44/E4</f>
        <v>0.25549604382227631</v>
      </c>
      <c r="E46" s="148">
        <f>E43*E44/E4</f>
        <v>0.46787888009738288</v>
      </c>
      <c r="F46" s="148">
        <f>F43*F44/E4</f>
        <v>0.38468654899573945</v>
      </c>
      <c r="G46" s="147"/>
      <c r="H46" s="159">
        <f>B46+C46+D46+E46+F46</f>
        <v>1.5170091296409005</v>
      </c>
    </row>
    <row r="47" spans="1:8" ht="13.5" thickBot="1" x14ac:dyDescent="0.35">
      <c r="A47" s="154" t="s">
        <v>115</v>
      </c>
      <c r="B47" s="168">
        <f>B45*G4</f>
        <v>10119.991132256608</v>
      </c>
      <c r="C47" s="168">
        <f>C45*G4</f>
        <v>14406.786566481802</v>
      </c>
      <c r="D47" s="168">
        <f>D45*G4</f>
        <v>15323.46393646744</v>
      </c>
      <c r="E47" s="168">
        <f>E45*G4</f>
        <v>28061.198281387715</v>
      </c>
      <c r="F47" s="168">
        <f>F45*G4</f>
        <v>23071.709339189292</v>
      </c>
      <c r="G47" s="155"/>
      <c r="H47" s="169">
        <f>SUM(B47:F47)</f>
        <v>90983.149255782861</v>
      </c>
    </row>
    <row r="48" spans="1:8" ht="13" thickBot="1" x14ac:dyDescent="0.3">
      <c r="A48" s="353"/>
      <c r="B48" s="353"/>
      <c r="C48" s="353"/>
      <c r="D48" s="353"/>
      <c r="E48" s="353"/>
      <c r="F48" s="353"/>
      <c r="G48" s="353"/>
      <c r="H48" s="353"/>
    </row>
    <row r="49" spans="1:8" ht="15.5" x14ac:dyDescent="0.35">
      <c r="A49" s="354" t="s">
        <v>116</v>
      </c>
      <c r="B49" s="355"/>
      <c r="C49" s="355"/>
      <c r="D49" s="355"/>
      <c r="E49" s="355"/>
      <c r="F49" s="355"/>
      <c r="G49" s="355"/>
      <c r="H49" s="356"/>
    </row>
    <row r="50" spans="1:8" ht="16" thickBot="1" x14ac:dyDescent="0.4">
      <c r="A50" s="149"/>
      <c r="B50" s="150" t="s">
        <v>100</v>
      </c>
      <c r="C50" s="150" t="s">
        <v>16</v>
      </c>
      <c r="D50" s="150" t="s">
        <v>17</v>
      </c>
      <c r="E50" s="150" t="s">
        <v>18</v>
      </c>
      <c r="F50" s="150" t="s">
        <v>83</v>
      </c>
      <c r="G50" s="151"/>
      <c r="H50" s="156" t="s">
        <v>101</v>
      </c>
    </row>
    <row r="51" spans="1:8" ht="13" x14ac:dyDescent="0.3">
      <c r="A51" s="152" t="s">
        <v>112</v>
      </c>
      <c r="B51" s="144">
        <f>'Cat 3, 4 non TSS Cost Matrix'!H167/60</f>
        <v>0.67999999999999994</v>
      </c>
      <c r="C51" s="144">
        <f>'Cat 3, 4 non TSS Cost Matrix'!M167/60</f>
        <v>1.355</v>
      </c>
      <c r="D51" s="144">
        <f>'Cat 3, 4 non TSS Cost Matrix'!R167/60</f>
        <v>0.67166666666666675</v>
      </c>
      <c r="E51" s="144">
        <f>'Cat 3, 4 non TSS Cost Matrix'!W167/60</f>
        <v>0.44666666666666671</v>
      </c>
      <c r="F51" s="144">
        <f>'Cat 3, 4 non TSS Cost Matrix'!AB167/60</f>
        <v>0.4</v>
      </c>
      <c r="G51" s="145"/>
      <c r="H51" s="157">
        <f>B51+C51+D51+E51+F51</f>
        <v>3.5533333333333337</v>
      </c>
    </row>
    <row r="52" spans="1:8" ht="13" x14ac:dyDescent="0.3">
      <c r="A52" s="153" t="s">
        <v>88</v>
      </c>
      <c r="B52" s="146">
        <f>'Activity Volumes'!I28</f>
        <v>409.2</v>
      </c>
      <c r="C52" s="146">
        <f>'Activity Volumes'!I29</f>
        <v>410.4</v>
      </c>
      <c r="D52" s="146">
        <f>'Activity Volumes'!I30</f>
        <v>667.2</v>
      </c>
      <c r="E52" s="146">
        <f>'Activity Volumes'!I31</f>
        <v>1902</v>
      </c>
      <c r="F52" s="146">
        <f>'Activity Volumes'!I33</f>
        <v>1374</v>
      </c>
      <c r="G52" s="147"/>
      <c r="H52" s="158">
        <f>B52+C52+D52+E52+F52</f>
        <v>4762.8</v>
      </c>
    </row>
    <row r="53" spans="1:8" ht="13" x14ac:dyDescent="0.3">
      <c r="A53" s="153" t="s">
        <v>98</v>
      </c>
      <c r="B53" s="146">
        <f>B51*B52</f>
        <v>278.25599999999997</v>
      </c>
      <c r="C53" s="146">
        <f>C51*C52</f>
        <v>556.09199999999998</v>
      </c>
      <c r="D53" s="146">
        <f>D51*D52</f>
        <v>448.13600000000008</v>
      </c>
      <c r="E53" s="146">
        <f>E51*E52</f>
        <v>849.56000000000006</v>
      </c>
      <c r="F53" s="146">
        <f>F51*F52</f>
        <v>549.6</v>
      </c>
      <c r="G53" s="147"/>
      <c r="H53" s="158">
        <f>H51*H52</f>
        <v>16923.816000000003</v>
      </c>
    </row>
    <row r="54" spans="1:8" ht="13" x14ac:dyDescent="0.3">
      <c r="A54" s="153" t="s">
        <v>113</v>
      </c>
      <c r="B54" s="148">
        <f>B51*B52/E5</f>
        <v>0.16935849056603772</v>
      </c>
      <c r="C54" s="148">
        <f>C51*C52/E5</f>
        <v>0.33846135118685333</v>
      </c>
      <c r="D54" s="148">
        <f>D51*D52/E5</f>
        <v>0.27275471698113213</v>
      </c>
      <c r="E54" s="148">
        <f>E51*E52/E5</f>
        <v>0.51707851491174683</v>
      </c>
      <c r="F54" s="148">
        <f>F51*F52/E5</f>
        <v>0.3345100426049909</v>
      </c>
      <c r="G54" s="147"/>
      <c r="H54" s="159">
        <f>B54+C54+D54+E54+F54</f>
        <v>1.6321631162507608</v>
      </c>
    </row>
    <row r="55" spans="1:8" ht="13.5" thickBot="1" x14ac:dyDescent="0.35">
      <c r="A55" s="154" t="s">
        <v>115</v>
      </c>
      <c r="B55" s="168">
        <f>B53*G5</f>
        <v>11004.129435532073</v>
      </c>
      <c r="C55" s="168">
        <f>C53*G5</f>
        <v>21991.649222528544</v>
      </c>
      <c r="D55" s="168">
        <f>D53*G5</f>
        <v>17722.336800362267</v>
      </c>
      <c r="E55" s="168">
        <f>E53*G5</f>
        <v>33597.364309307362</v>
      </c>
      <c r="F55" s="168">
        <f>F53*G5</f>
        <v>21734.911512306757</v>
      </c>
      <c r="G55" s="155"/>
      <c r="H55" s="169">
        <f>SUM(B55:F55)</f>
        <v>106050.39128003702</v>
      </c>
    </row>
    <row r="56" spans="1:8" ht="13" thickBot="1" x14ac:dyDescent="0.3">
      <c r="A56" s="326"/>
      <c r="B56" s="326"/>
      <c r="C56" s="326"/>
      <c r="D56" s="326"/>
      <c r="E56" s="326"/>
      <c r="F56" s="326"/>
      <c r="G56" s="326"/>
      <c r="H56" s="326"/>
    </row>
    <row r="57" spans="1:8" ht="15.5" x14ac:dyDescent="0.35">
      <c r="A57" s="364" t="s">
        <v>22</v>
      </c>
      <c r="B57" s="365"/>
      <c r="C57" s="365"/>
      <c r="D57" s="365"/>
      <c r="E57" s="365"/>
      <c r="F57" s="365"/>
      <c r="G57" s="365"/>
      <c r="H57" s="366"/>
    </row>
    <row r="58" spans="1:8" ht="16" thickBot="1" x14ac:dyDescent="0.4">
      <c r="A58" s="149"/>
      <c r="B58" s="150" t="s">
        <v>100</v>
      </c>
      <c r="C58" s="150" t="s">
        <v>16</v>
      </c>
      <c r="D58" s="150" t="s">
        <v>17</v>
      </c>
      <c r="E58" s="150" t="s">
        <v>18</v>
      </c>
      <c r="F58" s="150" t="s">
        <v>83</v>
      </c>
      <c r="G58" s="151"/>
      <c r="H58" s="156" t="s">
        <v>101</v>
      </c>
    </row>
    <row r="59" spans="1:8" ht="13" x14ac:dyDescent="0.3">
      <c r="A59" s="152" t="s">
        <v>112</v>
      </c>
      <c r="B59" s="144">
        <f>'Cat 3, 4 non TSS Cost Matrix'!I168/60</f>
        <v>0.4020833333333334</v>
      </c>
      <c r="C59" s="144">
        <f>'Cat 3, 4 non TSS Cost Matrix'!N168/60</f>
        <v>0.58916666666666684</v>
      </c>
      <c r="D59" s="144">
        <f>'Cat 3, 4 non TSS Cost Matrix'!S168/60</f>
        <v>0.23708333333333337</v>
      </c>
      <c r="E59" s="144">
        <f>'Cat 3, 4 non TSS Cost Matrix'!X168/60</f>
        <v>9.2916666666666675E-2</v>
      </c>
      <c r="F59" s="144">
        <f>'Cat 3, 4 non TSS Cost Matrix'!AC168/60</f>
        <v>8.666666666666667E-2</v>
      </c>
      <c r="G59" s="145"/>
      <c r="H59" s="157">
        <f>B59+C59+D59+E59+F59</f>
        <v>1.4079166666666669</v>
      </c>
    </row>
    <row r="60" spans="1:8" ht="13" x14ac:dyDescent="0.3">
      <c r="A60" s="153" t="s">
        <v>88</v>
      </c>
      <c r="B60" s="146">
        <f>'Activity Volumes'!I28</f>
        <v>409.2</v>
      </c>
      <c r="C60" s="146">
        <f>'Activity Volumes'!I29</f>
        <v>410.4</v>
      </c>
      <c r="D60" s="146">
        <f>'Activity Volumes'!I30</f>
        <v>667.2</v>
      </c>
      <c r="E60" s="146">
        <f>'Activity Volumes'!I31</f>
        <v>1902</v>
      </c>
      <c r="F60" s="146">
        <f>'Activity Volumes'!I33</f>
        <v>1374</v>
      </c>
      <c r="G60" s="147"/>
      <c r="H60" s="158">
        <f>B60+C60+D60+E60+F60</f>
        <v>4762.8</v>
      </c>
    </row>
    <row r="61" spans="1:8" ht="13" x14ac:dyDescent="0.3">
      <c r="A61" s="153" t="s">
        <v>98</v>
      </c>
      <c r="B61" s="146">
        <f>B59*B60</f>
        <v>164.53250000000003</v>
      </c>
      <c r="C61" s="146">
        <f>C59*C60</f>
        <v>241.79400000000007</v>
      </c>
      <c r="D61" s="146">
        <f>D59*D60</f>
        <v>158.18200000000004</v>
      </c>
      <c r="E61" s="146">
        <f>E59*E60</f>
        <v>176.72750000000002</v>
      </c>
      <c r="F61" s="146">
        <f>F59*F60</f>
        <v>119.08</v>
      </c>
      <c r="G61" s="147"/>
      <c r="H61" s="158">
        <f>H59*H60</f>
        <v>6705.6255000000019</v>
      </c>
    </row>
    <row r="62" spans="1:8" ht="13" x14ac:dyDescent="0.3">
      <c r="A62" s="153" t="s">
        <v>113</v>
      </c>
      <c r="B62" s="148">
        <f>B59*B60/E6</f>
        <v>0.10014150943396229</v>
      </c>
      <c r="C62" s="148">
        <f>C59*C60/E6</f>
        <v>0.14716615946439443</v>
      </c>
      <c r="D62" s="148">
        <f>D59*D60/E6</f>
        <v>9.6276323797930635E-2</v>
      </c>
      <c r="E62" s="148">
        <f>E59*E60/E6</f>
        <v>0.10756390748630555</v>
      </c>
      <c r="F62" s="148">
        <f>F59*F60/E6</f>
        <v>7.247717589774802E-2</v>
      </c>
      <c r="G62" s="147"/>
      <c r="H62" s="159">
        <f>B62+C62+D62+E62+F62</f>
        <v>0.52362507608034092</v>
      </c>
    </row>
    <row r="63" spans="1:8" ht="13.5" thickBot="1" x14ac:dyDescent="0.35">
      <c r="A63" s="154" t="s">
        <v>115</v>
      </c>
      <c r="B63" s="168">
        <f>B61*G6</f>
        <v>7006.8180973584922</v>
      </c>
      <c r="C63" s="168">
        <f>C61*G6</f>
        <v>10297.093735479004</v>
      </c>
      <c r="D63" s="168">
        <f>D61*G6</f>
        <v>6736.3742742398072</v>
      </c>
      <c r="E63" s="168">
        <f>E61*G6</f>
        <v>7526.1571136457706</v>
      </c>
      <c r="F63" s="168">
        <f>F61*G6</f>
        <v>5071.1676965550823</v>
      </c>
      <c r="G63" s="155"/>
      <c r="H63" s="169">
        <f>SUM(B63:F63)</f>
        <v>36637.610917278158</v>
      </c>
    </row>
    <row r="64" spans="1:8" ht="20.25" customHeight="1" x14ac:dyDescent="0.25">
      <c r="A64" s="369"/>
      <c r="B64" s="369"/>
      <c r="C64" s="369"/>
      <c r="D64" s="369"/>
      <c r="E64" s="369"/>
      <c r="F64" s="369"/>
      <c r="G64" s="369"/>
      <c r="H64" s="369"/>
    </row>
    <row r="65" spans="1:8" ht="20.25" customHeight="1" thickBot="1" x14ac:dyDescent="0.3">
      <c r="A65" s="352"/>
      <c r="B65" s="352"/>
      <c r="C65" s="352"/>
      <c r="D65" s="352"/>
      <c r="E65" s="352"/>
      <c r="F65" s="352"/>
      <c r="G65" s="352"/>
      <c r="H65" s="352"/>
    </row>
    <row r="66" spans="1:8" ht="20.25" customHeight="1" thickBot="1" x14ac:dyDescent="0.45">
      <c r="A66" s="349" t="s">
        <v>122</v>
      </c>
      <c r="B66" s="350"/>
      <c r="C66" s="350"/>
      <c r="D66" s="350"/>
      <c r="E66" s="350"/>
      <c r="F66" s="350"/>
      <c r="G66" s="350"/>
      <c r="H66" s="351"/>
    </row>
    <row r="67" spans="1:8" ht="20.25" customHeight="1" thickBot="1" x14ac:dyDescent="0.3">
      <c r="A67" s="345"/>
      <c r="B67" s="345"/>
      <c r="C67" s="345"/>
      <c r="D67" s="345"/>
      <c r="E67" s="345"/>
      <c r="F67" s="345"/>
      <c r="G67" s="345"/>
      <c r="H67" s="345"/>
    </row>
    <row r="68" spans="1:8" ht="15.75" customHeight="1" thickBot="1" x14ac:dyDescent="0.4">
      <c r="A68" s="346" t="s">
        <v>20</v>
      </c>
      <c r="B68" s="347"/>
      <c r="C68" s="348"/>
      <c r="D68" s="163">
        <f>H20+H46</f>
        <v>2.0316518563603161</v>
      </c>
      <c r="E68" s="170">
        <f>H21+H47</f>
        <v>121849.02547473455</v>
      </c>
      <c r="F68" s="371" t="s">
        <v>20</v>
      </c>
      <c r="G68" s="359"/>
      <c r="H68" s="360"/>
    </row>
    <row r="69" spans="1:8" ht="15.75" customHeight="1" thickBot="1" x14ac:dyDescent="0.4">
      <c r="A69" s="370" t="s">
        <v>116</v>
      </c>
      <c r="B69" s="347"/>
      <c r="C69" s="348"/>
      <c r="D69" s="163">
        <f>H28+H54</f>
        <v>2.2769245283018869</v>
      </c>
      <c r="E69" s="170">
        <f>H29+H55</f>
        <v>147943.9982054038</v>
      </c>
      <c r="F69" s="368" t="s">
        <v>116</v>
      </c>
      <c r="G69" s="359"/>
      <c r="H69" s="360"/>
    </row>
    <row r="70" spans="1:8" ht="15.75" customHeight="1" thickBot="1" x14ac:dyDescent="0.4">
      <c r="A70" s="367" t="s">
        <v>22</v>
      </c>
      <c r="B70" s="347"/>
      <c r="C70" s="348"/>
      <c r="D70" s="163">
        <f>H36+H62</f>
        <v>0.73903645769933057</v>
      </c>
      <c r="E70" s="170">
        <f>H37+H63</f>
        <v>51709.766066889359</v>
      </c>
      <c r="F70" s="358" t="s">
        <v>22</v>
      </c>
      <c r="G70" s="359"/>
      <c r="H70" s="360"/>
    </row>
    <row r="71" spans="1:8" ht="16" thickBot="1" x14ac:dyDescent="0.4">
      <c r="A71" s="357" t="s">
        <v>120</v>
      </c>
      <c r="B71" s="347"/>
      <c r="C71" s="348"/>
      <c r="D71" s="163">
        <f>D68+D69+D70</f>
        <v>5.0476128423615334</v>
      </c>
      <c r="E71" s="170">
        <f>SUM(E68:E70)</f>
        <v>321502.78974702768</v>
      </c>
      <c r="F71" s="361" t="s">
        <v>121</v>
      </c>
      <c r="G71" s="362"/>
      <c r="H71" s="363"/>
    </row>
  </sheetData>
  <sheetProtection sheet="1" objects="1" scenarios="1"/>
  <mergeCells count="64">
    <mergeCell ref="HY13:IF13"/>
    <mergeCell ref="IG13:IN13"/>
    <mergeCell ref="FM13:FT13"/>
    <mergeCell ref="FU13:GB13"/>
    <mergeCell ref="GC13:GJ13"/>
    <mergeCell ref="GK13:GR13"/>
    <mergeCell ref="HA13:HH13"/>
    <mergeCell ref="IO13:IV13"/>
    <mergeCell ref="A13:H13"/>
    <mergeCell ref="HI13:HP13"/>
    <mergeCell ref="HQ13:HX13"/>
    <mergeCell ref="EW13:FD13"/>
    <mergeCell ref="FE13:FL13"/>
    <mergeCell ref="DA13:DH13"/>
    <mergeCell ref="DI13:DP13"/>
    <mergeCell ref="AG13:AN13"/>
    <mergeCell ref="AO13:AV13"/>
    <mergeCell ref="AW13:BD13"/>
    <mergeCell ref="GS13:GZ13"/>
    <mergeCell ref="BE13:BL13"/>
    <mergeCell ref="BM13:BT13"/>
    <mergeCell ref="EG13:EN13"/>
    <mergeCell ref="EO13:EV13"/>
    <mergeCell ref="DQ13:DX13"/>
    <mergeCell ref="DY13:EF13"/>
    <mergeCell ref="BU13:CB13"/>
    <mergeCell ref="CC13:CJ13"/>
    <mergeCell ref="A1:H1"/>
    <mergeCell ref="A2:H2"/>
    <mergeCell ref="A7:H9"/>
    <mergeCell ref="I13:P13"/>
    <mergeCell ref="A11:H11"/>
    <mergeCell ref="A12:H12"/>
    <mergeCell ref="A10:H10"/>
    <mergeCell ref="Q13:X13"/>
    <mergeCell ref="Y13:AF13"/>
    <mergeCell ref="CK13:CR13"/>
    <mergeCell ref="CS13:CZ13"/>
    <mergeCell ref="A71:C71"/>
    <mergeCell ref="F70:H70"/>
    <mergeCell ref="F71:H71"/>
    <mergeCell ref="A22:H22"/>
    <mergeCell ref="A23:H23"/>
    <mergeCell ref="A31:H31"/>
    <mergeCell ref="A39:H39"/>
    <mergeCell ref="A38:H38"/>
    <mergeCell ref="A70:C70"/>
    <mergeCell ref="F69:H69"/>
    <mergeCell ref="A40:H40"/>
    <mergeCell ref="A64:H64"/>
    <mergeCell ref="A57:H57"/>
    <mergeCell ref="A69:C69"/>
    <mergeCell ref="A41:H41"/>
    <mergeCell ref="F68:H68"/>
    <mergeCell ref="A15:H15"/>
    <mergeCell ref="A14:H14"/>
    <mergeCell ref="A67:H67"/>
    <mergeCell ref="A68:C68"/>
    <mergeCell ref="A66:H66"/>
    <mergeCell ref="A65:H65"/>
    <mergeCell ref="A30:H30"/>
    <mergeCell ref="A56:H56"/>
    <mergeCell ref="A48:H48"/>
    <mergeCell ref="A49:H49"/>
  </mergeCells>
  <phoneticPr fontId="0" type="noConversion"/>
  <printOptions horizontalCentered="1"/>
  <pageMargins left="0.19685039370078741" right="0.19685039370078741" top="0.39370078740157483" bottom="0.39370078740157483" header="0.51181102362204722" footer="0.19685039370078741"/>
  <pageSetup paperSize="9" scale="59" orientation="portrait" horizontalDpi="4294967293" r:id="rId1"/>
  <headerFooter alignWithMargins="0">
    <oddFooter>&amp;L20080625_v1.0&amp;C&amp;A&amp;RPage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324"/>
  <sheetViews>
    <sheetView view="pageBreakPreview" zoomScale="60" zoomScaleNormal="50" workbookViewId="0">
      <pane xSplit="2" ySplit="6" topLeftCell="E172" activePane="bottomRight" state="frozen"/>
      <selection pane="topRight" activeCell="C1" sqref="C1"/>
      <selection pane="bottomLeft" activeCell="A7" sqref="A7"/>
      <selection pane="bottomRight" activeCell="G183" sqref="G183:H183"/>
    </sheetView>
  </sheetViews>
  <sheetFormatPr defaultColWidth="9.1796875" defaultRowHeight="15.5" x14ac:dyDescent="0.35"/>
  <cols>
    <col min="1" max="1" width="7" style="1" customWidth="1"/>
    <col min="2" max="2" width="61.26953125" style="40" customWidth="1"/>
    <col min="3" max="3" width="90.54296875" style="41" customWidth="1"/>
    <col min="4" max="4" width="32.81640625" style="2" customWidth="1"/>
    <col min="5" max="5" width="10.453125" style="2" customWidth="1"/>
    <col min="6" max="6" width="2.26953125" style="38" customWidth="1"/>
    <col min="7" max="9" width="11.26953125" style="4" customWidth="1"/>
    <col min="10" max="10" width="11.26953125" style="8" customWidth="1"/>
    <col min="11" max="11" width="2.26953125" style="8" customWidth="1"/>
    <col min="12" max="14" width="11.26953125" style="4" customWidth="1"/>
    <col min="15" max="15" width="11.26953125" style="8" customWidth="1"/>
    <col min="16" max="16" width="2.26953125" style="8" customWidth="1"/>
    <col min="17" max="19" width="11.26953125" style="4" customWidth="1"/>
    <col min="20" max="20" width="11.26953125" style="8" customWidth="1"/>
    <col min="21" max="21" width="2.26953125" style="8" customWidth="1"/>
    <col min="22" max="24" width="11.26953125" style="4" customWidth="1"/>
    <col min="25" max="25" width="11.26953125" style="8" customWidth="1"/>
    <col min="26" max="26" width="2.26953125" style="8" customWidth="1"/>
    <col min="27" max="29" width="11.26953125" style="4" customWidth="1"/>
    <col min="30" max="30" width="11.26953125" style="8" customWidth="1"/>
    <col min="31" max="31" width="2.26953125" style="8" customWidth="1"/>
    <col min="32" max="34" width="11.26953125" style="33" customWidth="1"/>
    <col min="35" max="213" width="8.81640625" customWidth="1"/>
    <col min="214" max="16384" width="9.1796875" style="2"/>
  </cols>
  <sheetData>
    <row r="1" spans="1:35" ht="40" customHeight="1" x14ac:dyDescent="0.35">
      <c r="A1" s="375" t="s">
        <v>191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6"/>
    </row>
    <row r="2" spans="1:35" ht="40" customHeight="1" thickBot="1" x14ac:dyDescent="0.4">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6"/>
    </row>
    <row r="3" spans="1:35" ht="15" customHeight="1" thickTop="1" x14ac:dyDescent="0.35">
      <c r="A3" s="503" t="s">
        <v>70</v>
      </c>
      <c r="B3" s="524" t="s">
        <v>47</v>
      </c>
      <c r="C3" s="527" t="s">
        <v>48</v>
      </c>
      <c r="D3" s="539" t="s">
        <v>52</v>
      </c>
      <c r="E3" s="540"/>
      <c r="F3" s="502"/>
      <c r="G3" s="530" t="s">
        <v>53</v>
      </c>
      <c r="H3" s="531"/>
      <c r="I3" s="531"/>
      <c r="J3" s="531"/>
      <c r="K3" s="531"/>
      <c r="L3" s="531"/>
      <c r="M3" s="531"/>
      <c r="N3" s="531"/>
      <c r="O3" s="531"/>
      <c r="P3" s="531"/>
      <c r="Q3" s="531"/>
      <c r="R3" s="531"/>
      <c r="S3" s="531"/>
      <c r="T3" s="531"/>
      <c r="U3" s="531"/>
      <c r="V3" s="531"/>
      <c r="W3" s="531"/>
      <c r="X3" s="531"/>
      <c r="Y3" s="531"/>
      <c r="Z3" s="531"/>
      <c r="AA3" s="531"/>
      <c r="AB3" s="531"/>
      <c r="AC3" s="531"/>
      <c r="AD3" s="532"/>
      <c r="AE3" s="3"/>
      <c r="AF3" s="510" t="s">
        <v>51</v>
      </c>
      <c r="AG3" s="511"/>
      <c r="AH3" s="512"/>
      <c r="AI3" s="376"/>
    </row>
    <row r="4" spans="1:35" ht="15.75" customHeight="1" thickBot="1" x14ac:dyDescent="0.4">
      <c r="A4" s="504"/>
      <c r="B4" s="525"/>
      <c r="C4" s="528"/>
      <c r="D4" s="541"/>
      <c r="E4" s="542"/>
      <c r="F4" s="502"/>
      <c r="G4" s="533"/>
      <c r="H4" s="534"/>
      <c r="I4" s="534"/>
      <c r="J4" s="534"/>
      <c r="K4" s="534"/>
      <c r="L4" s="534"/>
      <c r="M4" s="534"/>
      <c r="N4" s="534"/>
      <c r="O4" s="534"/>
      <c r="P4" s="534"/>
      <c r="Q4" s="534"/>
      <c r="R4" s="534"/>
      <c r="S4" s="534"/>
      <c r="T4" s="534"/>
      <c r="U4" s="534"/>
      <c r="V4" s="534"/>
      <c r="W4" s="534"/>
      <c r="X4" s="534"/>
      <c r="Y4" s="534"/>
      <c r="Z4" s="534"/>
      <c r="AA4" s="534"/>
      <c r="AB4" s="534"/>
      <c r="AC4" s="534"/>
      <c r="AD4" s="535"/>
      <c r="AE4" s="3"/>
      <c r="AF4" s="513"/>
      <c r="AG4" s="514"/>
      <c r="AH4" s="515"/>
      <c r="AI4" s="376"/>
    </row>
    <row r="5" spans="1:35" ht="15" hidden="1" customHeight="1" x14ac:dyDescent="0.35">
      <c r="A5" s="504"/>
      <c r="B5" s="525"/>
      <c r="C5" s="528"/>
      <c r="D5" s="541"/>
      <c r="E5" s="542"/>
      <c r="F5" s="502"/>
      <c r="G5" s="506" t="s">
        <v>16</v>
      </c>
      <c r="H5" s="507"/>
      <c r="I5" s="507"/>
      <c r="J5" s="507"/>
      <c r="K5" s="508"/>
      <c r="L5" s="508"/>
      <c r="M5" s="508"/>
      <c r="N5" s="508"/>
      <c r="O5" s="509"/>
      <c r="P5" s="5"/>
      <c r="Q5" s="536" t="s">
        <v>17</v>
      </c>
      <c r="R5" s="508"/>
      <c r="S5" s="508"/>
      <c r="T5" s="509"/>
      <c r="U5" s="5"/>
      <c r="V5" s="536" t="s">
        <v>18</v>
      </c>
      <c r="W5" s="508"/>
      <c r="X5" s="508"/>
      <c r="Y5" s="509"/>
      <c r="Z5" s="6"/>
      <c r="AA5" s="537" t="s">
        <v>19</v>
      </c>
      <c r="AB5" s="507"/>
      <c r="AC5" s="507"/>
      <c r="AD5" s="538"/>
      <c r="AE5" s="6"/>
      <c r="AF5" s="513"/>
      <c r="AG5" s="514"/>
      <c r="AH5" s="515"/>
      <c r="AI5" s="376"/>
    </row>
    <row r="6" spans="1:35" s="1" customFormat="1" ht="67.5" customHeight="1" thickBot="1" x14ac:dyDescent="0.4">
      <c r="A6" s="505"/>
      <c r="B6" s="526"/>
      <c r="C6" s="529"/>
      <c r="D6" s="543"/>
      <c r="E6" s="544"/>
      <c r="F6" s="502"/>
      <c r="G6" s="499" t="s">
        <v>50</v>
      </c>
      <c r="H6" s="520"/>
      <c r="I6" s="520"/>
      <c r="J6" s="521"/>
      <c r="K6" s="50"/>
      <c r="L6" s="485" t="s">
        <v>54</v>
      </c>
      <c r="M6" s="522"/>
      <c r="N6" s="522"/>
      <c r="O6" s="523"/>
      <c r="P6" s="50"/>
      <c r="Q6" s="485" t="s">
        <v>55</v>
      </c>
      <c r="R6" s="486"/>
      <c r="S6" s="486"/>
      <c r="T6" s="519"/>
      <c r="U6" s="50"/>
      <c r="V6" s="485" t="s">
        <v>56</v>
      </c>
      <c r="W6" s="486"/>
      <c r="X6" s="486"/>
      <c r="Y6" s="487"/>
      <c r="Z6" s="51"/>
      <c r="AA6" s="499" t="s">
        <v>57</v>
      </c>
      <c r="AB6" s="500"/>
      <c r="AC6" s="500"/>
      <c r="AD6" s="501"/>
      <c r="AE6" s="7"/>
      <c r="AF6" s="516"/>
      <c r="AG6" s="517"/>
      <c r="AH6" s="518"/>
      <c r="AI6" s="376"/>
    </row>
    <row r="7" spans="1:35" ht="15" customHeight="1" thickTop="1" x14ac:dyDescent="0.35">
      <c r="A7" s="488">
        <v>1</v>
      </c>
      <c r="B7" s="489" t="s">
        <v>73</v>
      </c>
      <c r="C7" s="492" t="s">
        <v>140</v>
      </c>
      <c r="D7" s="495" t="s">
        <v>20</v>
      </c>
      <c r="E7" s="496"/>
      <c r="F7" s="502"/>
      <c r="G7" s="55">
        <v>1</v>
      </c>
      <c r="H7" s="10"/>
      <c r="I7" s="10"/>
      <c r="J7" s="480"/>
      <c r="K7" s="481"/>
      <c r="L7" s="55">
        <v>1</v>
      </c>
      <c r="M7" s="10"/>
      <c r="N7" s="10"/>
      <c r="O7" s="480"/>
      <c r="P7" s="481"/>
      <c r="Q7" s="55">
        <v>1</v>
      </c>
      <c r="R7" s="10"/>
      <c r="S7" s="10"/>
      <c r="T7" s="480"/>
      <c r="U7" s="481"/>
      <c r="V7" s="55">
        <v>1</v>
      </c>
      <c r="W7" s="10"/>
      <c r="X7" s="10"/>
      <c r="Y7" s="480"/>
      <c r="Z7" s="481"/>
      <c r="AA7" s="55">
        <v>1</v>
      </c>
      <c r="AB7" s="10"/>
      <c r="AC7" s="10"/>
      <c r="AD7" s="480"/>
      <c r="AE7" s="482"/>
      <c r="AF7" s="62">
        <v>0.5</v>
      </c>
      <c r="AG7" s="56"/>
      <c r="AH7" s="57"/>
      <c r="AI7" s="376"/>
    </row>
    <row r="8" spans="1:35" ht="15" customHeight="1" x14ac:dyDescent="0.35">
      <c r="A8" s="401"/>
      <c r="B8" s="490"/>
      <c r="C8" s="493"/>
      <c r="D8" s="466" t="s">
        <v>21</v>
      </c>
      <c r="E8" s="455"/>
      <c r="F8" s="502"/>
      <c r="G8" s="9"/>
      <c r="H8" s="52">
        <v>0</v>
      </c>
      <c r="I8" s="8"/>
      <c r="J8" s="404"/>
      <c r="K8" s="482"/>
      <c r="L8" s="9"/>
      <c r="M8" s="52">
        <v>0.5</v>
      </c>
      <c r="N8" s="8"/>
      <c r="O8" s="404"/>
      <c r="P8" s="482"/>
      <c r="Q8" s="9"/>
      <c r="R8" s="52">
        <v>0.5</v>
      </c>
      <c r="S8" s="8"/>
      <c r="T8" s="404"/>
      <c r="U8" s="482"/>
      <c r="V8" s="9"/>
      <c r="W8" s="52">
        <v>0.5</v>
      </c>
      <c r="X8" s="8"/>
      <c r="Y8" s="404"/>
      <c r="Z8" s="482"/>
      <c r="AA8" s="9"/>
      <c r="AB8" s="52">
        <v>0.5</v>
      </c>
      <c r="AC8" s="8"/>
      <c r="AD8" s="404"/>
      <c r="AE8" s="482"/>
      <c r="AF8" s="58"/>
      <c r="AG8" s="63">
        <v>0</v>
      </c>
      <c r="AH8" s="59"/>
      <c r="AI8" s="376"/>
    </row>
    <row r="9" spans="1:35" ht="15" customHeight="1" x14ac:dyDescent="0.35">
      <c r="A9" s="401"/>
      <c r="B9" s="490"/>
      <c r="C9" s="493"/>
      <c r="D9" s="454" t="s">
        <v>22</v>
      </c>
      <c r="E9" s="455"/>
      <c r="F9" s="502"/>
      <c r="G9" s="54"/>
      <c r="H9" s="10"/>
      <c r="I9" s="53">
        <v>0</v>
      </c>
      <c r="J9" s="433"/>
      <c r="K9" s="482"/>
      <c r="L9" s="54"/>
      <c r="M9" s="10"/>
      <c r="N9" s="53">
        <v>0.5</v>
      </c>
      <c r="O9" s="433"/>
      <c r="P9" s="482"/>
      <c r="Q9" s="54"/>
      <c r="R9" s="10"/>
      <c r="S9" s="53">
        <v>0</v>
      </c>
      <c r="T9" s="433"/>
      <c r="U9" s="482"/>
      <c r="V9" s="54"/>
      <c r="W9" s="10"/>
      <c r="X9" s="53">
        <v>0</v>
      </c>
      <c r="Y9" s="433"/>
      <c r="Z9" s="482"/>
      <c r="AA9" s="54"/>
      <c r="AB9" s="10"/>
      <c r="AC9" s="53">
        <v>0</v>
      </c>
      <c r="AD9" s="433"/>
      <c r="AE9" s="482"/>
      <c r="AF9" s="60"/>
      <c r="AG9" s="61"/>
      <c r="AH9" s="64">
        <v>0</v>
      </c>
      <c r="AI9" s="376"/>
    </row>
    <row r="10" spans="1:35" ht="15" customHeight="1" thickBot="1" x14ac:dyDescent="0.4">
      <c r="A10" s="484"/>
      <c r="B10" s="491"/>
      <c r="C10" s="494"/>
      <c r="D10" s="456" t="s">
        <v>23</v>
      </c>
      <c r="E10" s="457"/>
      <c r="F10" s="502"/>
      <c r="G10" s="11">
        <f>G7-(G7*AF7)</f>
        <v>0.5</v>
      </c>
      <c r="H10" s="12">
        <f>H8-(H8*AG8)</f>
        <v>0</v>
      </c>
      <c r="I10" s="12">
        <f>I9-(I9*AH9)</f>
        <v>0</v>
      </c>
      <c r="J10" s="13">
        <f>SUM(G10:I10)</f>
        <v>0.5</v>
      </c>
      <c r="K10" s="482"/>
      <c r="L10" s="11">
        <f>L7-(L7*AF7)</f>
        <v>0.5</v>
      </c>
      <c r="M10" s="12">
        <f>M8-(M8*AG8)</f>
        <v>0.5</v>
      </c>
      <c r="N10" s="12">
        <f>N9-(N9*AH9)</f>
        <v>0.5</v>
      </c>
      <c r="O10" s="13">
        <f>SUM(L10:N10)</f>
        <v>1.5</v>
      </c>
      <c r="P10" s="482"/>
      <c r="Q10" s="11">
        <f>Q7-(Q7*AF7)</f>
        <v>0.5</v>
      </c>
      <c r="R10" s="12">
        <f>R8-(R8*AG8)</f>
        <v>0.5</v>
      </c>
      <c r="S10" s="12">
        <f>S9-(S9*AH9)</f>
        <v>0</v>
      </c>
      <c r="T10" s="13">
        <f>SUM(Q10:S10)</f>
        <v>1</v>
      </c>
      <c r="U10" s="482"/>
      <c r="V10" s="11">
        <f>V7-(V7*AF7)</f>
        <v>0.5</v>
      </c>
      <c r="W10" s="12">
        <f>W8-(W8*AG8)</f>
        <v>0.5</v>
      </c>
      <c r="X10" s="12">
        <f>X9-(X9*AH9)</f>
        <v>0</v>
      </c>
      <c r="Y10" s="13">
        <f>SUM(V10:X10)</f>
        <v>1</v>
      </c>
      <c r="Z10" s="482"/>
      <c r="AA10" s="11">
        <f>AA7-(AA7*AF7)</f>
        <v>0.5</v>
      </c>
      <c r="AB10" s="12">
        <f>AB8-(AB8*AG8)</f>
        <v>0.5</v>
      </c>
      <c r="AC10" s="12">
        <f>AC9-(AC9*AH9)</f>
        <v>0</v>
      </c>
      <c r="AD10" s="13">
        <f>SUM(AA10:AC10)</f>
        <v>1</v>
      </c>
      <c r="AE10" s="482"/>
      <c r="AF10" s="446"/>
      <c r="AG10" s="447"/>
      <c r="AH10" s="448"/>
      <c r="AI10" s="376"/>
    </row>
    <row r="11" spans="1:35" ht="15" customHeight="1" thickBot="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76"/>
    </row>
    <row r="12" spans="1:35" ht="15" customHeight="1" x14ac:dyDescent="0.35">
      <c r="A12" s="458">
        <f>A7+1</f>
        <v>2</v>
      </c>
      <c r="B12" s="460" t="s">
        <v>24</v>
      </c>
      <c r="C12" s="463" t="s">
        <v>49</v>
      </c>
      <c r="D12" s="452" t="s">
        <v>20</v>
      </c>
      <c r="E12" s="453"/>
      <c r="F12" s="498"/>
      <c r="G12" s="71">
        <v>2</v>
      </c>
      <c r="H12" s="66"/>
      <c r="I12" s="66"/>
      <c r="J12" s="403"/>
      <c r="K12" s="483"/>
      <c r="L12" s="55">
        <v>2</v>
      </c>
      <c r="M12" s="10"/>
      <c r="N12" s="10"/>
      <c r="O12" s="403"/>
      <c r="P12" s="483"/>
      <c r="Q12" s="71">
        <v>2</v>
      </c>
      <c r="R12" s="66"/>
      <c r="S12" s="66"/>
      <c r="T12" s="403"/>
      <c r="U12" s="483"/>
      <c r="V12" s="71">
        <v>1</v>
      </c>
      <c r="W12" s="66"/>
      <c r="X12" s="66"/>
      <c r="Y12" s="403"/>
      <c r="Z12" s="483"/>
      <c r="AA12" s="71">
        <v>1</v>
      </c>
      <c r="AB12" s="66"/>
      <c r="AC12" s="66"/>
      <c r="AD12" s="403"/>
      <c r="AE12" s="449"/>
      <c r="AF12" s="72">
        <v>0.2</v>
      </c>
      <c r="AG12" s="69"/>
      <c r="AH12" s="70"/>
      <c r="AI12" s="376"/>
    </row>
    <row r="13" spans="1:35" ht="15" customHeight="1" x14ac:dyDescent="0.35">
      <c r="A13" s="401"/>
      <c r="B13" s="490"/>
      <c r="C13" s="464"/>
      <c r="D13" s="466" t="s">
        <v>21</v>
      </c>
      <c r="E13" s="455"/>
      <c r="F13" s="498"/>
      <c r="G13" s="9"/>
      <c r="H13" s="52">
        <v>2</v>
      </c>
      <c r="I13" s="8"/>
      <c r="J13" s="404"/>
      <c r="K13" s="483"/>
      <c r="L13" s="9"/>
      <c r="M13" s="52">
        <v>2</v>
      </c>
      <c r="N13" s="8"/>
      <c r="O13" s="404"/>
      <c r="P13" s="483"/>
      <c r="Q13" s="9"/>
      <c r="R13" s="52">
        <v>1</v>
      </c>
      <c r="S13" s="8"/>
      <c r="T13" s="404"/>
      <c r="U13" s="483"/>
      <c r="V13" s="9"/>
      <c r="W13" s="52">
        <v>1</v>
      </c>
      <c r="X13" s="8"/>
      <c r="Y13" s="404"/>
      <c r="Z13" s="483"/>
      <c r="AA13" s="9"/>
      <c r="AB13" s="52">
        <v>1</v>
      </c>
      <c r="AC13" s="8"/>
      <c r="AD13" s="404"/>
      <c r="AE13" s="449"/>
      <c r="AF13" s="58"/>
      <c r="AG13" s="63">
        <v>0.2</v>
      </c>
      <c r="AH13" s="59"/>
      <c r="AI13" s="376"/>
    </row>
    <row r="14" spans="1:35" ht="15" customHeight="1" x14ac:dyDescent="0.35">
      <c r="A14" s="401"/>
      <c r="B14" s="490"/>
      <c r="C14" s="464"/>
      <c r="D14" s="454" t="s">
        <v>22</v>
      </c>
      <c r="E14" s="455"/>
      <c r="F14" s="498"/>
      <c r="G14" s="54"/>
      <c r="H14" s="10"/>
      <c r="I14" s="53">
        <v>1</v>
      </c>
      <c r="J14" s="433"/>
      <c r="K14" s="483"/>
      <c r="L14" s="54"/>
      <c r="M14" s="10"/>
      <c r="N14" s="53">
        <v>0.5</v>
      </c>
      <c r="O14" s="433"/>
      <c r="P14" s="483"/>
      <c r="Q14" s="54"/>
      <c r="R14" s="10"/>
      <c r="S14" s="53">
        <v>0.1</v>
      </c>
      <c r="T14" s="433"/>
      <c r="U14" s="483"/>
      <c r="V14" s="54"/>
      <c r="W14" s="10"/>
      <c r="X14" s="53">
        <v>0</v>
      </c>
      <c r="Y14" s="433"/>
      <c r="Z14" s="483"/>
      <c r="AA14" s="54"/>
      <c r="AB14" s="10"/>
      <c r="AC14" s="53">
        <v>0</v>
      </c>
      <c r="AD14" s="433"/>
      <c r="AE14" s="449"/>
      <c r="AF14" s="60"/>
      <c r="AG14" s="61"/>
      <c r="AH14" s="64">
        <v>0.05</v>
      </c>
      <c r="AI14" s="376"/>
    </row>
    <row r="15" spans="1:35" ht="15" customHeight="1" thickBot="1" x14ac:dyDescent="0.4">
      <c r="A15" s="484"/>
      <c r="B15" s="491"/>
      <c r="C15" s="497"/>
      <c r="D15" s="456" t="s">
        <v>23</v>
      </c>
      <c r="E15" s="457"/>
      <c r="F15" s="498"/>
      <c r="G15" s="11">
        <f>G12-(G12*AF12)</f>
        <v>1.6</v>
      </c>
      <c r="H15" s="12">
        <f>H13-(H13*AG13)</f>
        <v>1.6</v>
      </c>
      <c r="I15" s="12">
        <f>I14-(I14*AH14)</f>
        <v>0.95</v>
      </c>
      <c r="J15" s="13">
        <f>SUM(G15:I15)</f>
        <v>4.1500000000000004</v>
      </c>
      <c r="K15" s="483"/>
      <c r="L15" s="11">
        <f>L12-(L12*AF12)</f>
        <v>1.6</v>
      </c>
      <c r="M15" s="12">
        <f>M13-(M13*AG13)</f>
        <v>1.6</v>
      </c>
      <c r="N15" s="12">
        <f>N14-(N14*AH14)</f>
        <v>0.47499999999999998</v>
      </c>
      <c r="O15" s="13">
        <f>SUM(L15:N15)</f>
        <v>3.6750000000000003</v>
      </c>
      <c r="P15" s="483"/>
      <c r="Q15" s="11">
        <f>Q12-(Q12*AF12)</f>
        <v>1.6</v>
      </c>
      <c r="R15" s="12">
        <f>R13-(R13*AG13)</f>
        <v>0.8</v>
      </c>
      <c r="S15" s="12">
        <f>S14-(S14*AH14)</f>
        <v>9.5000000000000001E-2</v>
      </c>
      <c r="T15" s="13">
        <f>SUM(Q15:S15)</f>
        <v>2.4950000000000006</v>
      </c>
      <c r="U15" s="483"/>
      <c r="V15" s="11">
        <f>V12-(V12*AF12)</f>
        <v>0.8</v>
      </c>
      <c r="W15" s="12">
        <f>W13-(W13*AG13)</f>
        <v>0.8</v>
      </c>
      <c r="X15" s="12">
        <f>X14-(X14*AH14)</f>
        <v>0</v>
      </c>
      <c r="Y15" s="13">
        <f>SUM(V15:X15)</f>
        <v>1.6</v>
      </c>
      <c r="Z15" s="483"/>
      <c r="AA15" s="11">
        <f>AA12-(AA12*AF12)</f>
        <v>0.8</v>
      </c>
      <c r="AB15" s="12">
        <f>AB13-(AB13*AG13)</f>
        <v>0.8</v>
      </c>
      <c r="AC15" s="12">
        <f>AC14-(AC14*AH14)</f>
        <v>0</v>
      </c>
      <c r="AD15" s="13">
        <f>SUM(AA15:AC15)</f>
        <v>1.6</v>
      </c>
      <c r="AE15" s="449"/>
      <c r="AF15" s="446"/>
      <c r="AG15" s="447"/>
      <c r="AH15" s="448"/>
      <c r="AI15" s="376"/>
    </row>
    <row r="16" spans="1:35" ht="15" customHeight="1" thickBot="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76"/>
    </row>
    <row r="17" spans="1:213" ht="15" customHeight="1" x14ac:dyDescent="0.35">
      <c r="A17" s="458">
        <f>A12+1</f>
        <v>3</v>
      </c>
      <c r="B17" s="460" t="s">
        <v>161</v>
      </c>
      <c r="C17" s="463" t="s">
        <v>160</v>
      </c>
      <c r="D17" s="452" t="s">
        <v>20</v>
      </c>
      <c r="E17" s="453"/>
      <c r="F17" s="449"/>
      <c r="G17" s="71">
        <v>2</v>
      </c>
      <c r="H17" s="66"/>
      <c r="I17" s="66"/>
      <c r="J17" s="403"/>
      <c r="K17" s="449"/>
      <c r="L17" s="71">
        <v>2</v>
      </c>
      <c r="M17" s="66"/>
      <c r="N17" s="66"/>
      <c r="O17" s="403"/>
      <c r="P17" s="449"/>
      <c r="Q17" s="71">
        <v>1</v>
      </c>
      <c r="R17" s="66"/>
      <c r="S17" s="66"/>
      <c r="T17" s="403"/>
      <c r="U17" s="449"/>
      <c r="V17" s="71">
        <v>0.5</v>
      </c>
      <c r="W17" s="66"/>
      <c r="X17" s="66"/>
      <c r="Y17" s="403"/>
      <c r="Z17" s="449"/>
      <c r="AA17" s="71">
        <v>0</v>
      </c>
      <c r="AB17" s="66"/>
      <c r="AC17" s="66"/>
      <c r="AD17" s="403"/>
      <c r="AE17" s="449"/>
      <c r="AF17" s="212">
        <v>0.2</v>
      </c>
      <c r="AG17" s="69"/>
      <c r="AH17" s="70"/>
      <c r="AI17" s="376"/>
    </row>
    <row r="18" spans="1:213" ht="15" customHeight="1" x14ac:dyDescent="0.35">
      <c r="A18" s="401"/>
      <c r="B18" s="490"/>
      <c r="C18" s="464"/>
      <c r="D18" s="466" t="s">
        <v>21</v>
      </c>
      <c r="E18" s="455"/>
      <c r="F18" s="449"/>
      <c r="G18" s="9"/>
      <c r="H18" s="52">
        <v>1</v>
      </c>
      <c r="I18" s="8"/>
      <c r="J18" s="404"/>
      <c r="K18" s="449"/>
      <c r="L18" s="9"/>
      <c r="M18" s="52">
        <v>5</v>
      </c>
      <c r="N18" s="8"/>
      <c r="O18" s="404"/>
      <c r="P18" s="449"/>
      <c r="Q18" s="9"/>
      <c r="R18" s="52">
        <v>1</v>
      </c>
      <c r="S18" s="8"/>
      <c r="T18" s="404"/>
      <c r="U18" s="449"/>
      <c r="V18" s="9"/>
      <c r="W18" s="52">
        <v>0.5</v>
      </c>
      <c r="X18" s="8"/>
      <c r="Y18" s="404"/>
      <c r="Z18" s="449"/>
      <c r="AA18" s="9"/>
      <c r="AB18" s="52">
        <v>0</v>
      </c>
      <c r="AC18" s="8"/>
      <c r="AD18" s="404"/>
      <c r="AE18" s="449"/>
      <c r="AF18" s="58"/>
      <c r="AG18" s="213">
        <v>0.2</v>
      </c>
      <c r="AH18" s="59"/>
      <c r="AI18" s="376"/>
    </row>
    <row r="19" spans="1:213" ht="15" customHeight="1" x14ac:dyDescent="0.35">
      <c r="A19" s="401"/>
      <c r="B19" s="490"/>
      <c r="C19" s="464"/>
      <c r="D19" s="454" t="s">
        <v>22</v>
      </c>
      <c r="E19" s="455"/>
      <c r="F19" s="449"/>
      <c r="G19" s="54"/>
      <c r="H19" s="10"/>
      <c r="I19" s="53">
        <v>0</v>
      </c>
      <c r="J19" s="433"/>
      <c r="K19" s="449"/>
      <c r="L19" s="54"/>
      <c r="M19" s="10"/>
      <c r="N19" s="53">
        <v>2</v>
      </c>
      <c r="O19" s="433"/>
      <c r="P19" s="449"/>
      <c r="Q19" s="54"/>
      <c r="R19" s="10"/>
      <c r="S19" s="53">
        <v>0.5</v>
      </c>
      <c r="T19" s="433"/>
      <c r="U19" s="449"/>
      <c r="V19" s="54"/>
      <c r="W19" s="10"/>
      <c r="X19" s="53">
        <v>0.5</v>
      </c>
      <c r="Y19" s="433"/>
      <c r="Z19" s="449"/>
      <c r="AA19" s="54"/>
      <c r="AB19" s="10"/>
      <c r="AC19" s="53">
        <v>0</v>
      </c>
      <c r="AD19" s="433"/>
      <c r="AE19" s="449"/>
      <c r="AF19" s="60"/>
      <c r="AG19" s="61"/>
      <c r="AH19" s="64">
        <v>0.05</v>
      </c>
      <c r="AI19" s="376"/>
    </row>
    <row r="20" spans="1:213" ht="15" customHeight="1" thickBot="1" x14ac:dyDescent="0.4">
      <c r="A20" s="484"/>
      <c r="B20" s="491"/>
      <c r="C20" s="497"/>
      <c r="D20" s="456" t="s">
        <v>23</v>
      </c>
      <c r="E20" s="457"/>
      <c r="F20" s="449"/>
      <c r="G20" s="11">
        <f>G17-(G17*AF17)</f>
        <v>1.6</v>
      </c>
      <c r="H20" s="12">
        <f>H18-(H18*AG18)</f>
        <v>0.8</v>
      </c>
      <c r="I20" s="12">
        <f>I19-(I19*AH19)</f>
        <v>0</v>
      </c>
      <c r="J20" s="13">
        <f>SUM(G20:I20)</f>
        <v>2.4000000000000004</v>
      </c>
      <c r="K20" s="449"/>
      <c r="L20" s="11">
        <f>L17-(L17*AF17)</f>
        <v>1.6</v>
      </c>
      <c r="M20" s="12">
        <f>M18-(M18*AG18)</f>
        <v>4</v>
      </c>
      <c r="N20" s="12">
        <f>N19-(N19*AH19)</f>
        <v>1.9</v>
      </c>
      <c r="O20" s="13">
        <f>SUM(L20:N20)</f>
        <v>7.5</v>
      </c>
      <c r="P20" s="449"/>
      <c r="Q20" s="11">
        <f>Q17-(Q17*AF17)</f>
        <v>0.8</v>
      </c>
      <c r="R20" s="12">
        <f>R18-(R18*AG18)</f>
        <v>0.8</v>
      </c>
      <c r="S20" s="12">
        <f>S19-(S19*AH19)</f>
        <v>0.47499999999999998</v>
      </c>
      <c r="T20" s="13">
        <f>SUM(Q20:S20)</f>
        <v>2.0750000000000002</v>
      </c>
      <c r="U20" s="449"/>
      <c r="V20" s="11">
        <f>V17-(V17*AF17)</f>
        <v>0.4</v>
      </c>
      <c r="W20" s="12">
        <f>W18-(W18*AG18)</f>
        <v>0.4</v>
      </c>
      <c r="X20" s="12">
        <f>X19-(X19*AH19)</f>
        <v>0.47499999999999998</v>
      </c>
      <c r="Y20" s="13">
        <f>SUM(V20:X20)</f>
        <v>1.2749999999999999</v>
      </c>
      <c r="Z20" s="449"/>
      <c r="AA20" s="11">
        <f>AA17-(AA17*AF17)</f>
        <v>0</v>
      </c>
      <c r="AB20" s="12">
        <f>AB18-(AB18*AG18)</f>
        <v>0</v>
      </c>
      <c r="AC20" s="12">
        <f>AC19-(AC19*AH19)</f>
        <v>0</v>
      </c>
      <c r="AD20" s="13">
        <f>SUM(AA20:AC20)</f>
        <v>0</v>
      </c>
      <c r="AE20" s="449"/>
      <c r="AF20" s="446"/>
      <c r="AG20" s="447"/>
      <c r="AH20" s="448"/>
      <c r="AI20" s="376"/>
    </row>
    <row r="21" spans="1:213" ht="15" customHeight="1" thickBot="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76"/>
    </row>
    <row r="22" spans="1:213" ht="15" customHeight="1" x14ac:dyDescent="0.35">
      <c r="A22" s="458">
        <f>A17+1</f>
        <v>4</v>
      </c>
      <c r="B22" s="460" t="s">
        <v>162</v>
      </c>
      <c r="C22" s="463" t="s">
        <v>163</v>
      </c>
      <c r="D22" s="452" t="s">
        <v>20</v>
      </c>
      <c r="E22" s="453"/>
      <c r="F22" s="449"/>
      <c r="G22" s="71">
        <v>1</v>
      </c>
      <c r="H22" s="66"/>
      <c r="I22" s="66"/>
      <c r="J22" s="403"/>
      <c r="K22" s="449"/>
      <c r="L22" s="71">
        <v>2</v>
      </c>
      <c r="M22" s="66"/>
      <c r="N22" s="66"/>
      <c r="O22" s="403"/>
      <c r="P22" s="449"/>
      <c r="Q22" s="71">
        <v>0</v>
      </c>
      <c r="R22" s="66"/>
      <c r="S22" s="66"/>
      <c r="T22" s="403"/>
      <c r="U22" s="449"/>
      <c r="V22" s="71">
        <v>0</v>
      </c>
      <c r="W22" s="66"/>
      <c r="X22" s="66"/>
      <c r="Y22" s="403"/>
      <c r="Z22" s="449"/>
      <c r="AA22" s="71">
        <v>0</v>
      </c>
      <c r="AB22" s="66"/>
      <c r="AC22" s="66"/>
      <c r="AD22" s="403"/>
      <c r="AE22" s="449"/>
      <c r="AF22" s="72">
        <v>0</v>
      </c>
      <c r="AG22" s="69"/>
      <c r="AH22" s="70"/>
      <c r="AI22" s="376"/>
    </row>
    <row r="23" spans="1:213" ht="15" customHeight="1" x14ac:dyDescent="0.35">
      <c r="A23" s="401"/>
      <c r="B23" s="461"/>
      <c r="C23" s="464"/>
      <c r="D23" s="466" t="s">
        <v>21</v>
      </c>
      <c r="E23" s="455"/>
      <c r="F23" s="449"/>
      <c r="G23" s="9"/>
      <c r="H23" s="52">
        <v>3</v>
      </c>
      <c r="I23" s="8"/>
      <c r="J23" s="404"/>
      <c r="K23" s="449"/>
      <c r="L23" s="9"/>
      <c r="M23" s="52">
        <v>10</v>
      </c>
      <c r="N23" s="8"/>
      <c r="O23" s="404"/>
      <c r="P23" s="449"/>
      <c r="Q23" s="9"/>
      <c r="R23" s="52">
        <v>0</v>
      </c>
      <c r="S23" s="8"/>
      <c r="T23" s="404"/>
      <c r="U23" s="449"/>
      <c r="V23" s="9"/>
      <c r="W23" s="52">
        <v>0</v>
      </c>
      <c r="X23" s="8"/>
      <c r="Y23" s="404"/>
      <c r="Z23" s="449"/>
      <c r="AA23" s="9"/>
      <c r="AB23" s="52">
        <v>0</v>
      </c>
      <c r="AC23" s="8"/>
      <c r="AD23" s="404"/>
      <c r="AE23" s="449"/>
      <c r="AF23" s="58"/>
      <c r="AG23" s="63">
        <v>0</v>
      </c>
      <c r="AH23" s="59"/>
      <c r="AI23" s="376"/>
    </row>
    <row r="24" spans="1:213" ht="15" customHeight="1" x14ac:dyDescent="0.35">
      <c r="A24" s="401"/>
      <c r="B24" s="461"/>
      <c r="C24" s="464"/>
      <c r="D24" s="454" t="s">
        <v>22</v>
      </c>
      <c r="E24" s="455"/>
      <c r="F24" s="449"/>
      <c r="G24" s="54"/>
      <c r="H24" s="10"/>
      <c r="I24" s="53">
        <v>3</v>
      </c>
      <c r="J24" s="433"/>
      <c r="K24" s="449"/>
      <c r="L24" s="54"/>
      <c r="M24" s="10"/>
      <c r="N24" s="53">
        <v>3</v>
      </c>
      <c r="O24" s="433"/>
      <c r="P24" s="449"/>
      <c r="Q24" s="54"/>
      <c r="R24" s="10"/>
      <c r="S24" s="53">
        <v>0</v>
      </c>
      <c r="T24" s="433"/>
      <c r="U24" s="449"/>
      <c r="V24" s="54"/>
      <c r="W24" s="10"/>
      <c r="X24" s="53">
        <v>0</v>
      </c>
      <c r="Y24" s="433"/>
      <c r="Z24" s="449"/>
      <c r="AA24" s="54"/>
      <c r="AB24" s="10"/>
      <c r="AC24" s="53">
        <v>0</v>
      </c>
      <c r="AD24" s="433"/>
      <c r="AE24" s="449"/>
      <c r="AF24" s="60"/>
      <c r="AG24" s="61"/>
      <c r="AH24" s="64">
        <v>0</v>
      </c>
      <c r="AI24" s="376"/>
    </row>
    <row r="25" spans="1:213" s="16" customFormat="1" ht="15" customHeight="1" thickBot="1" x14ac:dyDescent="0.4">
      <c r="A25" s="459"/>
      <c r="B25" s="462"/>
      <c r="C25" s="465"/>
      <c r="D25" s="456" t="s">
        <v>23</v>
      </c>
      <c r="E25" s="457"/>
      <c r="F25" s="449"/>
      <c r="G25" s="11">
        <f>G22-(G22*AF22)</f>
        <v>1</v>
      </c>
      <c r="H25" s="12">
        <f>H23-(H23*AG23)</f>
        <v>3</v>
      </c>
      <c r="I25" s="12">
        <f>I24-(I24*AH24)</f>
        <v>3</v>
      </c>
      <c r="J25" s="13">
        <f>SUM(G25:I25)</f>
        <v>7</v>
      </c>
      <c r="K25" s="449"/>
      <c r="L25" s="11">
        <f>L22-(L22*AF22)</f>
        <v>2</v>
      </c>
      <c r="M25" s="12">
        <f>M23-(M23*AG23)</f>
        <v>10</v>
      </c>
      <c r="N25" s="12">
        <f>N24-(N24*AH24)</f>
        <v>3</v>
      </c>
      <c r="O25" s="13">
        <f>SUM(L25:N25)</f>
        <v>15</v>
      </c>
      <c r="P25" s="449"/>
      <c r="Q25" s="11">
        <f>Q22-(Q22*AF22)</f>
        <v>0</v>
      </c>
      <c r="R25" s="12">
        <f>R23-(R23*AG23)</f>
        <v>0</v>
      </c>
      <c r="S25" s="12">
        <f>S24-(S24*AH24)</f>
        <v>0</v>
      </c>
      <c r="T25" s="13">
        <f>SUM(Q25:S25)</f>
        <v>0</v>
      </c>
      <c r="U25" s="449"/>
      <c r="V25" s="11">
        <f>V22-(V22*AF22)</f>
        <v>0</v>
      </c>
      <c r="W25" s="12">
        <f>W23-(W23*AG23)</f>
        <v>0</v>
      </c>
      <c r="X25" s="12">
        <f>X24-(X24*AH24)</f>
        <v>0</v>
      </c>
      <c r="Y25" s="13">
        <f>SUM(V25:X25)</f>
        <v>0</v>
      </c>
      <c r="Z25" s="449"/>
      <c r="AA25" s="11">
        <f>AA22-(AA22*AF22)</f>
        <v>0</v>
      </c>
      <c r="AB25" s="12">
        <f>AB23-(AB23*AG23)</f>
        <v>0</v>
      </c>
      <c r="AC25" s="12">
        <f>AC24-(AC24*AH24)</f>
        <v>0</v>
      </c>
      <c r="AD25" s="13">
        <f>SUM(AA25:AC25)</f>
        <v>0</v>
      </c>
      <c r="AE25" s="449"/>
      <c r="AF25" s="446"/>
      <c r="AG25" s="447"/>
      <c r="AH25" s="448"/>
      <c r="AI25" s="376"/>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row>
    <row r="26" spans="1:213" s="16" customFormat="1" ht="15" customHeight="1" thickBo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76"/>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row>
    <row r="27" spans="1:213" ht="15" customHeight="1" thickBot="1" x14ac:dyDescent="0.4">
      <c r="A27" s="477">
        <f>A22+1</f>
        <v>5</v>
      </c>
      <c r="B27" s="73" t="s">
        <v>154</v>
      </c>
      <c r="C27" s="545" t="s">
        <v>27</v>
      </c>
      <c r="D27" s="546"/>
      <c r="E27" s="547"/>
      <c r="F27" s="449"/>
      <c r="G27" s="470"/>
      <c r="H27" s="471"/>
      <c r="I27" s="471"/>
      <c r="J27" s="472"/>
      <c r="K27" s="473"/>
      <c r="L27" s="470"/>
      <c r="M27" s="471"/>
      <c r="N27" s="471"/>
      <c r="O27" s="472"/>
      <c r="P27" s="473"/>
      <c r="Q27" s="470"/>
      <c r="R27" s="471"/>
      <c r="S27" s="471"/>
      <c r="T27" s="472"/>
      <c r="U27" s="473"/>
      <c r="V27" s="470"/>
      <c r="W27" s="471"/>
      <c r="X27" s="471"/>
      <c r="Y27" s="472"/>
      <c r="Z27" s="473"/>
      <c r="AA27" s="470"/>
      <c r="AB27" s="471"/>
      <c r="AC27" s="471"/>
      <c r="AD27" s="472"/>
      <c r="AE27" s="473"/>
      <c r="AF27" s="470"/>
      <c r="AG27" s="471"/>
      <c r="AH27" s="472"/>
      <c r="AI27" s="376"/>
    </row>
    <row r="28" spans="1:213" ht="15" customHeight="1" x14ac:dyDescent="0.35">
      <c r="A28" s="478"/>
      <c r="B28" s="474" t="s">
        <v>28</v>
      </c>
      <c r="C28" s="463" t="s">
        <v>164</v>
      </c>
      <c r="D28" s="452" t="s">
        <v>20</v>
      </c>
      <c r="E28" s="453"/>
      <c r="F28" s="449"/>
      <c r="G28" s="55">
        <v>1</v>
      </c>
      <c r="H28" s="10"/>
      <c r="I28" s="10"/>
      <c r="J28" s="404"/>
      <c r="K28" s="473"/>
      <c r="L28" s="55">
        <v>2</v>
      </c>
      <c r="M28" s="10"/>
      <c r="N28" s="10"/>
      <c r="O28" s="404"/>
      <c r="P28" s="473"/>
      <c r="Q28" s="55">
        <v>1</v>
      </c>
      <c r="R28" s="10"/>
      <c r="S28" s="10"/>
      <c r="T28" s="404"/>
      <c r="U28" s="473"/>
      <c r="V28" s="55">
        <v>1</v>
      </c>
      <c r="W28" s="10"/>
      <c r="X28" s="10"/>
      <c r="Y28" s="404"/>
      <c r="Z28" s="473"/>
      <c r="AA28" s="55">
        <v>0</v>
      </c>
      <c r="AB28" s="10"/>
      <c r="AC28" s="10"/>
      <c r="AD28" s="404"/>
      <c r="AE28" s="473"/>
      <c r="AF28" s="72">
        <v>0.3</v>
      </c>
      <c r="AG28" s="61"/>
      <c r="AH28" s="74"/>
      <c r="AI28" s="376"/>
    </row>
    <row r="29" spans="1:213" ht="15" customHeight="1" x14ac:dyDescent="0.35">
      <c r="A29" s="478"/>
      <c r="B29" s="475"/>
      <c r="C29" s="464"/>
      <c r="D29" s="466" t="s">
        <v>21</v>
      </c>
      <c r="E29" s="455"/>
      <c r="F29" s="449"/>
      <c r="G29" s="9"/>
      <c r="H29" s="52">
        <v>2</v>
      </c>
      <c r="I29" s="8"/>
      <c r="J29" s="404"/>
      <c r="K29" s="473"/>
      <c r="L29" s="9"/>
      <c r="M29" s="52">
        <v>3</v>
      </c>
      <c r="N29" s="8"/>
      <c r="O29" s="404"/>
      <c r="P29" s="473"/>
      <c r="Q29" s="9"/>
      <c r="R29" s="52">
        <v>2</v>
      </c>
      <c r="S29" s="8"/>
      <c r="T29" s="404"/>
      <c r="U29" s="473"/>
      <c r="V29" s="9"/>
      <c r="W29" s="52">
        <v>2</v>
      </c>
      <c r="X29" s="8"/>
      <c r="Y29" s="404"/>
      <c r="Z29" s="473"/>
      <c r="AA29" s="9"/>
      <c r="AB29" s="52">
        <v>0</v>
      </c>
      <c r="AC29" s="8"/>
      <c r="AD29" s="404"/>
      <c r="AE29" s="473"/>
      <c r="AF29" s="58"/>
      <c r="AG29" s="63">
        <v>0.3</v>
      </c>
      <c r="AH29" s="59"/>
      <c r="AI29" s="376"/>
    </row>
    <row r="30" spans="1:213" ht="15" customHeight="1" x14ac:dyDescent="0.35">
      <c r="A30" s="478"/>
      <c r="B30" s="475"/>
      <c r="C30" s="464"/>
      <c r="D30" s="454" t="s">
        <v>22</v>
      </c>
      <c r="E30" s="455"/>
      <c r="F30" s="449"/>
      <c r="G30" s="54"/>
      <c r="H30" s="10"/>
      <c r="I30" s="53">
        <v>0</v>
      </c>
      <c r="J30" s="433"/>
      <c r="K30" s="473"/>
      <c r="L30" s="67"/>
      <c r="M30" s="68"/>
      <c r="N30" s="53">
        <v>0</v>
      </c>
      <c r="O30" s="433"/>
      <c r="P30" s="473"/>
      <c r="Q30" s="67"/>
      <c r="R30" s="68"/>
      <c r="S30" s="53">
        <v>0</v>
      </c>
      <c r="T30" s="433"/>
      <c r="U30" s="473"/>
      <c r="V30" s="67"/>
      <c r="W30" s="68"/>
      <c r="X30" s="53">
        <v>0</v>
      </c>
      <c r="Y30" s="433"/>
      <c r="Z30" s="473"/>
      <c r="AA30" s="67"/>
      <c r="AB30" s="68"/>
      <c r="AC30" s="53">
        <v>0</v>
      </c>
      <c r="AD30" s="433"/>
      <c r="AE30" s="473"/>
      <c r="AF30" s="60"/>
      <c r="AG30" s="61"/>
      <c r="AH30" s="64">
        <v>0.05</v>
      </c>
      <c r="AI30" s="376"/>
    </row>
    <row r="31" spans="1:213" ht="15" customHeight="1" thickBot="1" x14ac:dyDescent="0.4">
      <c r="A31" s="478"/>
      <c r="B31" s="476"/>
      <c r="C31" s="465"/>
      <c r="D31" s="456" t="s">
        <v>23</v>
      </c>
      <c r="E31" s="457"/>
      <c r="F31" s="449"/>
      <c r="G31" s="11">
        <f>G28-(G28*AF28)</f>
        <v>0.7</v>
      </c>
      <c r="H31" s="12">
        <f>H29-(H29*AG29)</f>
        <v>1.4</v>
      </c>
      <c r="I31" s="12">
        <f>I30-(I30*AH30)</f>
        <v>0</v>
      </c>
      <c r="J31" s="13">
        <f>SUM(G31:I31)</f>
        <v>2.0999999999999996</v>
      </c>
      <c r="K31" s="473"/>
      <c r="L31" s="11">
        <f>L28-(L28*AF28)</f>
        <v>1.4</v>
      </c>
      <c r="M31" s="12">
        <f>M29-(M29*AG29)</f>
        <v>2.1</v>
      </c>
      <c r="N31" s="12">
        <f>N30-(N30*AH30)</f>
        <v>0</v>
      </c>
      <c r="O31" s="13">
        <f>SUM(L31:N31)</f>
        <v>3.5</v>
      </c>
      <c r="P31" s="473"/>
      <c r="Q31" s="11">
        <f>Q28-(Q28*AF28)</f>
        <v>0.7</v>
      </c>
      <c r="R31" s="12">
        <f>R29-(R29*AG29)</f>
        <v>1.4</v>
      </c>
      <c r="S31" s="12">
        <f>S30-(S30*AH30)</f>
        <v>0</v>
      </c>
      <c r="T31" s="13">
        <f>SUM(Q31:S31)</f>
        <v>2.0999999999999996</v>
      </c>
      <c r="U31" s="473"/>
      <c r="V31" s="11">
        <f>V28-(V28*AF28)</f>
        <v>0.7</v>
      </c>
      <c r="W31" s="12">
        <f>W29-(W29*AG29)</f>
        <v>1.4</v>
      </c>
      <c r="X31" s="12">
        <f>X30-(X30*AH30)</f>
        <v>0</v>
      </c>
      <c r="Y31" s="13">
        <f>SUM(V31:X31)</f>
        <v>2.0999999999999996</v>
      </c>
      <c r="Z31" s="473"/>
      <c r="AA31" s="11">
        <f>AA28-(AA28*AF28)</f>
        <v>0</v>
      </c>
      <c r="AB31" s="12">
        <f>AB29-(AB29*AG29)</f>
        <v>0</v>
      </c>
      <c r="AC31" s="12">
        <f>AC30-(AC30*AH30)</f>
        <v>0</v>
      </c>
      <c r="AD31" s="13">
        <f>SUM(AA31:AC31)</f>
        <v>0</v>
      </c>
      <c r="AE31" s="473"/>
      <c r="AF31" s="446"/>
      <c r="AG31" s="447"/>
      <c r="AH31" s="448"/>
      <c r="AI31" s="376"/>
    </row>
    <row r="32" spans="1:213" ht="15" customHeight="1" thickBot="1" x14ac:dyDescent="0.4">
      <c r="A32" s="478"/>
      <c r="B32" s="450"/>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451"/>
      <c r="AI32" s="376"/>
      <c r="AJ32" s="15"/>
      <c r="AK32" s="15"/>
    </row>
    <row r="33" spans="1:213" ht="15" customHeight="1" x14ac:dyDescent="0.35">
      <c r="A33" s="478"/>
      <c r="B33" s="460" t="s">
        <v>29</v>
      </c>
      <c r="C33" s="463" t="s">
        <v>165</v>
      </c>
      <c r="D33" s="452" t="s">
        <v>20</v>
      </c>
      <c r="E33" s="453"/>
      <c r="F33" s="449"/>
      <c r="G33" s="71">
        <v>1</v>
      </c>
      <c r="H33" s="66"/>
      <c r="I33" s="66"/>
      <c r="J33" s="403"/>
      <c r="K33" s="449"/>
      <c r="L33" s="71">
        <v>2</v>
      </c>
      <c r="M33" s="66"/>
      <c r="N33" s="66"/>
      <c r="O33" s="403"/>
      <c r="P33" s="449"/>
      <c r="Q33" s="71">
        <v>5</v>
      </c>
      <c r="R33" s="66"/>
      <c r="S33" s="66"/>
      <c r="T33" s="403"/>
      <c r="U33" s="449"/>
      <c r="V33" s="71">
        <v>2</v>
      </c>
      <c r="W33" s="66"/>
      <c r="X33" s="66"/>
      <c r="Y33" s="403"/>
      <c r="Z33" s="449"/>
      <c r="AA33" s="71">
        <v>0</v>
      </c>
      <c r="AB33" s="66"/>
      <c r="AC33" s="66"/>
      <c r="AD33" s="403"/>
      <c r="AE33" s="449"/>
      <c r="AF33" s="72">
        <v>0.3</v>
      </c>
      <c r="AG33" s="69"/>
      <c r="AH33" s="70"/>
      <c r="AI33" s="376"/>
    </row>
    <row r="34" spans="1:213" ht="15" customHeight="1" x14ac:dyDescent="0.35">
      <c r="A34" s="478"/>
      <c r="B34" s="461"/>
      <c r="C34" s="464"/>
      <c r="D34" s="466" t="s">
        <v>21</v>
      </c>
      <c r="E34" s="455"/>
      <c r="F34" s="449"/>
      <c r="G34" s="9"/>
      <c r="H34" s="52">
        <v>2</v>
      </c>
      <c r="I34" s="8"/>
      <c r="J34" s="404"/>
      <c r="K34" s="449"/>
      <c r="L34" s="9"/>
      <c r="M34" s="52">
        <v>5</v>
      </c>
      <c r="N34" s="8"/>
      <c r="O34" s="404"/>
      <c r="P34" s="449"/>
      <c r="Q34" s="9"/>
      <c r="R34" s="52">
        <v>5</v>
      </c>
      <c r="S34" s="8"/>
      <c r="T34" s="404"/>
      <c r="U34" s="449"/>
      <c r="V34" s="9"/>
      <c r="W34" s="52">
        <v>2</v>
      </c>
      <c r="X34" s="8"/>
      <c r="Y34" s="404"/>
      <c r="Z34" s="449"/>
      <c r="AA34" s="9"/>
      <c r="AB34" s="52">
        <v>0</v>
      </c>
      <c r="AC34" s="8"/>
      <c r="AD34" s="404"/>
      <c r="AE34" s="449"/>
      <c r="AF34" s="58"/>
      <c r="AG34" s="63">
        <v>0.2</v>
      </c>
      <c r="AH34" s="59"/>
      <c r="AI34" s="376"/>
    </row>
    <row r="35" spans="1:213" ht="15" customHeight="1" x14ac:dyDescent="0.35">
      <c r="A35" s="478"/>
      <c r="B35" s="461"/>
      <c r="C35" s="464"/>
      <c r="D35" s="454" t="s">
        <v>22</v>
      </c>
      <c r="E35" s="455"/>
      <c r="F35" s="449"/>
      <c r="G35" s="54"/>
      <c r="H35" s="10"/>
      <c r="I35" s="53">
        <v>0</v>
      </c>
      <c r="J35" s="433"/>
      <c r="K35" s="449"/>
      <c r="L35" s="54"/>
      <c r="M35" s="10"/>
      <c r="N35" s="53">
        <v>0</v>
      </c>
      <c r="O35" s="433"/>
      <c r="P35" s="449"/>
      <c r="Q35" s="54"/>
      <c r="R35" s="10"/>
      <c r="S35" s="53">
        <v>0</v>
      </c>
      <c r="T35" s="433"/>
      <c r="U35" s="449"/>
      <c r="V35" s="54"/>
      <c r="W35" s="10"/>
      <c r="X35" s="53">
        <v>0</v>
      </c>
      <c r="Y35" s="433"/>
      <c r="Z35" s="449"/>
      <c r="AA35" s="54"/>
      <c r="AB35" s="10"/>
      <c r="AC35" s="53">
        <v>0</v>
      </c>
      <c r="AD35" s="433"/>
      <c r="AE35" s="449"/>
      <c r="AF35" s="60"/>
      <c r="AG35" s="61"/>
      <c r="AH35" s="64">
        <v>0</v>
      </c>
      <c r="AI35" s="376"/>
    </row>
    <row r="36" spans="1:213" ht="15" customHeight="1" thickBot="1" x14ac:dyDescent="0.4">
      <c r="A36" s="478"/>
      <c r="B36" s="462"/>
      <c r="C36" s="465"/>
      <c r="D36" s="456" t="s">
        <v>23</v>
      </c>
      <c r="E36" s="457"/>
      <c r="F36" s="449"/>
      <c r="G36" s="11">
        <f>G33-(G33*AF33)</f>
        <v>0.7</v>
      </c>
      <c r="H36" s="12">
        <f>H34-(H34*AG34)</f>
        <v>1.6</v>
      </c>
      <c r="I36" s="12">
        <f>I35-(I35*AH35)</f>
        <v>0</v>
      </c>
      <c r="J36" s="13">
        <f>SUM(G36:I36)</f>
        <v>2.2999999999999998</v>
      </c>
      <c r="K36" s="449"/>
      <c r="L36" s="11">
        <f>L33-(L33*AF33)</f>
        <v>1.4</v>
      </c>
      <c r="M36" s="12">
        <f>M34-(M34*AG34)</f>
        <v>4</v>
      </c>
      <c r="N36" s="12">
        <f>N35-(N35*AH35)</f>
        <v>0</v>
      </c>
      <c r="O36" s="13">
        <f>SUM(L36:N36)</f>
        <v>5.4</v>
      </c>
      <c r="P36" s="449"/>
      <c r="Q36" s="11">
        <f>Q33-(Q33*AF33)</f>
        <v>3.5</v>
      </c>
      <c r="R36" s="12">
        <f>R34-(R34*AG34)</f>
        <v>4</v>
      </c>
      <c r="S36" s="12">
        <f>S35-(S35*AH35)</f>
        <v>0</v>
      </c>
      <c r="T36" s="13">
        <f>SUM(Q36:S36)</f>
        <v>7.5</v>
      </c>
      <c r="U36" s="449"/>
      <c r="V36" s="11">
        <f>V33-(V33*AF33)</f>
        <v>1.4</v>
      </c>
      <c r="W36" s="12">
        <f>W34-(W34*AG34)</f>
        <v>1.6</v>
      </c>
      <c r="X36" s="12">
        <f>X35-(X35*AH35)</f>
        <v>0</v>
      </c>
      <c r="Y36" s="13">
        <f>SUM(V36:X36)</f>
        <v>3</v>
      </c>
      <c r="Z36" s="449"/>
      <c r="AA36" s="11">
        <f>AA33-(AA33*AF33)</f>
        <v>0</v>
      </c>
      <c r="AB36" s="12">
        <f>AB34-(AB34*AG34)</f>
        <v>0</v>
      </c>
      <c r="AC36" s="12">
        <f>AC35-(AC35*AH35)</f>
        <v>0</v>
      </c>
      <c r="AD36" s="13">
        <f>SUM(AA36:AC36)</f>
        <v>0</v>
      </c>
      <c r="AE36" s="449"/>
      <c r="AF36" s="446"/>
      <c r="AG36" s="447"/>
      <c r="AH36" s="448"/>
      <c r="AI36" s="376"/>
    </row>
    <row r="37" spans="1:213" ht="15" customHeight="1" thickBot="1" x14ac:dyDescent="0.4">
      <c r="A37" s="478"/>
      <c r="B37" s="450"/>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451"/>
      <c r="AI37" s="376"/>
    </row>
    <row r="38" spans="1:213" ht="15" customHeight="1" x14ac:dyDescent="0.35">
      <c r="A38" s="478"/>
      <c r="B38" s="460" t="s">
        <v>30</v>
      </c>
      <c r="C38" s="467" t="s">
        <v>167</v>
      </c>
      <c r="D38" s="452" t="s">
        <v>20</v>
      </c>
      <c r="E38" s="453"/>
      <c r="F38" s="449"/>
      <c r="G38" s="71">
        <v>1</v>
      </c>
      <c r="H38" s="66"/>
      <c r="I38" s="66"/>
      <c r="J38" s="403"/>
      <c r="K38" s="449"/>
      <c r="L38" s="71">
        <v>5</v>
      </c>
      <c r="M38" s="66"/>
      <c r="N38" s="66"/>
      <c r="O38" s="403"/>
      <c r="P38" s="449"/>
      <c r="Q38" s="71">
        <v>2</v>
      </c>
      <c r="R38" s="66"/>
      <c r="S38" s="66"/>
      <c r="T38" s="403"/>
      <c r="U38" s="449"/>
      <c r="V38" s="71">
        <v>1</v>
      </c>
      <c r="W38" s="66"/>
      <c r="X38" s="66"/>
      <c r="Y38" s="403"/>
      <c r="Z38" s="449"/>
      <c r="AA38" s="71">
        <v>1</v>
      </c>
      <c r="AB38" s="66"/>
      <c r="AC38" s="66"/>
      <c r="AD38" s="403"/>
      <c r="AE38" s="449"/>
      <c r="AF38" s="72">
        <v>0.3</v>
      </c>
      <c r="AG38" s="69"/>
      <c r="AH38" s="70"/>
      <c r="AI38" s="376"/>
    </row>
    <row r="39" spans="1:213" ht="15" customHeight="1" x14ac:dyDescent="0.35">
      <c r="A39" s="478"/>
      <c r="B39" s="461"/>
      <c r="C39" s="468"/>
      <c r="D39" s="466" t="s">
        <v>21</v>
      </c>
      <c r="E39" s="455"/>
      <c r="F39" s="449"/>
      <c r="G39" s="9"/>
      <c r="H39" s="52">
        <v>5</v>
      </c>
      <c r="I39" s="8"/>
      <c r="J39" s="404"/>
      <c r="K39" s="449"/>
      <c r="L39" s="9"/>
      <c r="M39" s="52">
        <v>5</v>
      </c>
      <c r="N39" s="8"/>
      <c r="O39" s="404"/>
      <c r="P39" s="449"/>
      <c r="Q39" s="9"/>
      <c r="R39" s="52">
        <v>5</v>
      </c>
      <c r="S39" s="8"/>
      <c r="T39" s="404"/>
      <c r="U39" s="449"/>
      <c r="V39" s="9"/>
      <c r="W39" s="52">
        <v>3</v>
      </c>
      <c r="X39" s="8"/>
      <c r="Y39" s="404"/>
      <c r="Z39" s="449"/>
      <c r="AA39" s="9"/>
      <c r="AB39" s="52">
        <v>3</v>
      </c>
      <c r="AC39" s="8"/>
      <c r="AD39" s="404"/>
      <c r="AE39" s="449"/>
      <c r="AF39" s="58"/>
      <c r="AG39" s="63">
        <v>0.2</v>
      </c>
      <c r="AH39" s="59"/>
      <c r="AI39" s="376"/>
    </row>
    <row r="40" spans="1:213" ht="15" customHeight="1" x14ac:dyDescent="0.35">
      <c r="A40" s="478"/>
      <c r="B40" s="461"/>
      <c r="C40" s="468"/>
      <c r="D40" s="454" t="s">
        <v>22</v>
      </c>
      <c r="E40" s="455"/>
      <c r="F40" s="449"/>
      <c r="G40" s="54"/>
      <c r="H40" s="10"/>
      <c r="I40" s="53">
        <v>0.5</v>
      </c>
      <c r="J40" s="433"/>
      <c r="K40" s="449"/>
      <c r="L40" s="54"/>
      <c r="M40" s="10"/>
      <c r="N40" s="53">
        <v>1</v>
      </c>
      <c r="O40" s="433"/>
      <c r="P40" s="449"/>
      <c r="Q40" s="54"/>
      <c r="R40" s="10"/>
      <c r="S40" s="53">
        <v>1</v>
      </c>
      <c r="T40" s="433"/>
      <c r="U40" s="449"/>
      <c r="V40" s="54"/>
      <c r="W40" s="10"/>
      <c r="X40" s="53">
        <v>0</v>
      </c>
      <c r="Y40" s="433"/>
      <c r="Z40" s="449"/>
      <c r="AA40" s="54"/>
      <c r="AB40" s="10"/>
      <c r="AC40" s="53">
        <v>0</v>
      </c>
      <c r="AD40" s="433"/>
      <c r="AE40" s="449"/>
      <c r="AF40" s="60"/>
      <c r="AG40" s="61"/>
      <c r="AH40" s="64">
        <v>0</v>
      </c>
      <c r="AI40" s="376"/>
    </row>
    <row r="41" spans="1:213" ht="15" customHeight="1" thickBot="1" x14ac:dyDescent="0.4">
      <c r="A41" s="478"/>
      <c r="B41" s="462"/>
      <c r="C41" s="469"/>
      <c r="D41" s="456" t="s">
        <v>23</v>
      </c>
      <c r="E41" s="457"/>
      <c r="F41" s="449"/>
      <c r="G41" s="11">
        <f>G38-(G38*AF38)</f>
        <v>0.7</v>
      </c>
      <c r="H41" s="12">
        <f>H39-(H39*AG39)</f>
        <v>4</v>
      </c>
      <c r="I41" s="12">
        <f>I40-(I40*AH40)</f>
        <v>0.5</v>
      </c>
      <c r="J41" s="13">
        <f>SUM(G41:I41)</f>
        <v>5.2</v>
      </c>
      <c r="K41" s="449"/>
      <c r="L41" s="11">
        <f>L38-(L38*AF38)</f>
        <v>3.5</v>
      </c>
      <c r="M41" s="12">
        <f>M39-(M39*AG39)</f>
        <v>4</v>
      </c>
      <c r="N41" s="12">
        <f>N40-(N40*AH40)</f>
        <v>1</v>
      </c>
      <c r="O41" s="13">
        <f>SUM(L41:N41)</f>
        <v>8.5</v>
      </c>
      <c r="P41" s="449"/>
      <c r="Q41" s="11">
        <f>Q38-(Q38*AF38)</f>
        <v>1.4</v>
      </c>
      <c r="R41" s="12">
        <f>R39-(R39*AG39)</f>
        <v>4</v>
      </c>
      <c r="S41" s="12">
        <f>S40-(S40*AH40)</f>
        <v>1</v>
      </c>
      <c r="T41" s="13">
        <f>SUM(Q41:S41)</f>
        <v>6.4</v>
      </c>
      <c r="U41" s="449"/>
      <c r="V41" s="11">
        <f>V38-(V38*AF38)</f>
        <v>0.7</v>
      </c>
      <c r="W41" s="12">
        <f>W39-(W39*AG39)</f>
        <v>2.4</v>
      </c>
      <c r="X41" s="12">
        <f>X40-(X40*AH40)</f>
        <v>0</v>
      </c>
      <c r="Y41" s="13">
        <f>SUM(V41:X41)</f>
        <v>3.0999999999999996</v>
      </c>
      <c r="Z41" s="449"/>
      <c r="AA41" s="11">
        <f>AA38-(AA38*AF38)</f>
        <v>0.7</v>
      </c>
      <c r="AB41" s="12">
        <f>AB39-(AB39*AG39)</f>
        <v>2.4</v>
      </c>
      <c r="AC41" s="12">
        <f>AC40-(AC40*AH40)</f>
        <v>0</v>
      </c>
      <c r="AD41" s="13">
        <f>SUM(AA41:AC41)</f>
        <v>3.0999999999999996</v>
      </c>
      <c r="AE41" s="449"/>
      <c r="AF41" s="446"/>
      <c r="AG41" s="447"/>
      <c r="AH41" s="448"/>
      <c r="AI41" s="376"/>
    </row>
    <row r="42" spans="1:213" ht="15" customHeight="1" thickBot="1" x14ac:dyDescent="0.4">
      <c r="A42" s="478"/>
      <c r="B42" s="450"/>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451"/>
      <c r="AI42" s="376"/>
    </row>
    <row r="43" spans="1:213" ht="15" customHeight="1" x14ac:dyDescent="0.35">
      <c r="A43" s="478"/>
      <c r="B43" s="460" t="s">
        <v>155</v>
      </c>
      <c r="C43" s="467" t="s">
        <v>166</v>
      </c>
      <c r="D43" s="452" t="s">
        <v>20</v>
      </c>
      <c r="E43" s="453"/>
      <c r="F43" s="449"/>
      <c r="G43" s="71">
        <v>2</v>
      </c>
      <c r="H43" s="66"/>
      <c r="I43" s="66"/>
      <c r="J43" s="403"/>
      <c r="K43" s="449"/>
      <c r="L43" s="71">
        <v>5</v>
      </c>
      <c r="M43" s="66"/>
      <c r="N43" s="66"/>
      <c r="O43" s="403"/>
      <c r="P43" s="449"/>
      <c r="Q43" s="71">
        <v>4</v>
      </c>
      <c r="R43" s="66"/>
      <c r="S43" s="66"/>
      <c r="T43" s="403"/>
      <c r="U43" s="449"/>
      <c r="V43" s="71">
        <v>3</v>
      </c>
      <c r="W43" s="66"/>
      <c r="X43" s="66"/>
      <c r="Y43" s="403"/>
      <c r="Z43" s="449"/>
      <c r="AA43" s="71">
        <v>0</v>
      </c>
      <c r="AB43" s="66"/>
      <c r="AC43" s="66"/>
      <c r="AD43" s="403"/>
      <c r="AE43" s="449"/>
      <c r="AF43" s="72">
        <v>0</v>
      </c>
      <c r="AG43" s="69"/>
      <c r="AH43" s="70"/>
      <c r="AI43" s="376"/>
    </row>
    <row r="44" spans="1:213" ht="15" customHeight="1" x14ac:dyDescent="0.35">
      <c r="A44" s="478"/>
      <c r="B44" s="461"/>
      <c r="C44" s="468"/>
      <c r="D44" s="466" t="s">
        <v>21</v>
      </c>
      <c r="E44" s="455"/>
      <c r="F44" s="449"/>
      <c r="G44" s="9"/>
      <c r="H44" s="52">
        <v>5</v>
      </c>
      <c r="I44" s="8"/>
      <c r="J44" s="404"/>
      <c r="K44" s="449"/>
      <c r="L44" s="9"/>
      <c r="M44" s="52">
        <v>5</v>
      </c>
      <c r="N44" s="8"/>
      <c r="O44" s="404"/>
      <c r="P44" s="449"/>
      <c r="Q44" s="9"/>
      <c r="R44" s="52">
        <v>3</v>
      </c>
      <c r="S44" s="8"/>
      <c r="T44" s="404"/>
      <c r="U44" s="449"/>
      <c r="V44" s="9"/>
      <c r="W44" s="52">
        <v>2</v>
      </c>
      <c r="X44" s="8"/>
      <c r="Y44" s="404"/>
      <c r="Z44" s="449"/>
      <c r="AA44" s="9"/>
      <c r="AB44" s="52">
        <v>3</v>
      </c>
      <c r="AC44" s="8"/>
      <c r="AD44" s="404"/>
      <c r="AE44" s="449"/>
      <c r="AF44" s="58"/>
      <c r="AG44" s="63">
        <v>0</v>
      </c>
      <c r="AH44" s="59"/>
      <c r="AI44" s="376"/>
    </row>
    <row r="45" spans="1:213" ht="15" customHeight="1" x14ac:dyDescent="0.35">
      <c r="A45" s="478"/>
      <c r="B45" s="461"/>
      <c r="C45" s="468"/>
      <c r="D45" s="454" t="s">
        <v>22</v>
      </c>
      <c r="E45" s="455"/>
      <c r="F45" s="449"/>
      <c r="G45" s="54"/>
      <c r="H45" s="10"/>
      <c r="I45" s="53">
        <v>2</v>
      </c>
      <c r="J45" s="433"/>
      <c r="K45" s="449"/>
      <c r="L45" s="54"/>
      <c r="M45" s="10"/>
      <c r="N45" s="53">
        <v>1</v>
      </c>
      <c r="O45" s="433"/>
      <c r="P45" s="449"/>
      <c r="Q45" s="54"/>
      <c r="R45" s="10"/>
      <c r="S45" s="53">
        <v>0</v>
      </c>
      <c r="T45" s="433"/>
      <c r="U45" s="449"/>
      <c r="V45" s="54"/>
      <c r="W45" s="10"/>
      <c r="X45" s="53">
        <v>0</v>
      </c>
      <c r="Y45" s="433"/>
      <c r="Z45" s="449"/>
      <c r="AA45" s="54"/>
      <c r="AB45" s="10"/>
      <c r="AC45" s="53">
        <v>0</v>
      </c>
      <c r="AD45" s="433"/>
      <c r="AE45" s="449"/>
      <c r="AF45" s="60"/>
      <c r="AG45" s="61"/>
      <c r="AH45" s="64">
        <v>0</v>
      </c>
      <c r="AI45" s="376"/>
    </row>
    <row r="46" spans="1:213" ht="15" customHeight="1" thickBot="1" x14ac:dyDescent="0.4">
      <c r="A46" s="478"/>
      <c r="B46" s="462"/>
      <c r="C46" s="469"/>
      <c r="D46" s="456" t="s">
        <v>23</v>
      </c>
      <c r="E46" s="457"/>
      <c r="F46" s="449"/>
      <c r="G46" s="11">
        <f>G43-(G43*AF43)</f>
        <v>2</v>
      </c>
      <c r="H46" s="12">
        <f>H44-(H44*AG44)</f>
        <v>5</v>
      </c>
      <c r="I46" s="12">
        <f>I45-(I45*AH45)</f>
        <v>2</v>
      </c>
      <c r="J46" s="13">
        <f>SUM(G46:I46)</f>
        <v>9</v>
      </c>
      <c r="K46" s="449"/>
      <c r="L46" s="11">
        <f>L43-(L43*AF43)</f>
        <v>5</v>
      </c>
      <c r="M46" s="12">
        <f>M44-(M44*AG44)</f>
        <v>5</v>
      </c>
      <c r="N46" s="12">
        <f>N45-(N45*AH45)</f>
        <v>1</v>
      </c>
      <c r="O46" s="13">
        <f>SUM(L46:N46)</f>
        <v>11</v>
      </c>
      <c r="P46" s="449"/>
      <c r="Q46" s="11">
        <f>Q43-(Q43*AF43)</f>
        <v>4</v>
      </c>
      <c r="R46" s="12">
        <f>R44-(R44*AG44)</f>
        <v>3</v>
      </c>
      <c r="S46" s="12">
        <f>S45-(S45*AH45)</f>
        <v>0</v>
      </c>
      <c r="T46" s="13">
        <f>SUM(Q46:S46)</f>
        <v>7</v>
      </c>
      <c r="U46" s="449"/>
      <c r="V46" s="11">
        <f>V43-(V43*AF43)</f>
        <v>3</v>
      </c>
      <c r="W46" s="12">
        <f>W44-(W44*AG44)</f>
        <v>2</v>
      </c>
      <c r="X46" s="12">
        <f>X45-(X45*AH45)</f>
        <v>0</v>
      </c>
      <c r="Y46" s="13">
        <f>SUM(V46:X46)</f>
        <v>5</v>
      </c>
      <c r="Z46" s="449"/>
      <c r="AA46" s="11">
        <f>AA43-(AA43*AF43)</f>
        <v>0</v>
      </c>
      <c r="AB46" s="12">
        <f>AB44-(AB44*AG44)</f>
        <v>3</v>
      </c>
      <c r="AC46" s="12">
        <f>AC45-(AC45*AH45)</f>
        <v>0</v>
      </c>
      <c r="AD46" s="13">
        <f>SUM(AA46:AC46)</f>
        <v>3</v>
      </c>
      <c r="AE46" s="449"/>
      <c r="AF46" s="446"/>
      <c r="AG46" s="447"/>
      <c r="AH46" s="448"/>
      <c r="AI46" s="376"/>
    </row>
    <row r="47" spans="1:213" ht="15" customHeight="1" thickBot="1" x14ac:dyDescent="0.4">
      <c r="A47" s="478"/>
      <c r="B47" s="450"/>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451"/>
      <c r="AI47" s="376"/>
    </row>
    <row r="48" spans="1:213" ht="15" customHeight="1" x14ac:dyDescent="0.35">
      <c r="A48" s="478"/>
      <c r="B48" s="460" t="s">
        <v>31</v>
      </c>
      <c r="C48" s="467" t="s">
        <v>168</v>
      </c>
      <c r="D48" s="452" t="s">
        <v>20</v>
      </c>
      <c r="E48" s="453"/>
      <c r="F48" s="449"/>
      <c r="G48" s="71">
        <v>2</v>
      </c>
      <c r="H48" s="66"/>
      <c r="I48" s="66"/>
      <c r="J48" s="403"/>
      <c r="K48" s="449"/>
      <c r="L48" s="71">
        <v>5</v>
      </c>
      <c r="M48" s="66"/>
      <c r="N48" s="66"/>
      <c r="O48" s="403"/>
      <c r="P48" s="449"/>
      <c r="Q48" s="71">
        <v>3</v>
      </c>
      <c r="R48" s="66"/>
      <c r="S48" s="66"/>
      <c r="T48" s="403"/>
      <c r="U48" s="449"/>
      <c r="V48" s="71">
        <v>2</v>
      </c>
      <c r="W48" s="66"/>
      <c r="X48" s="66"/>
      <c r="Y48" s="403"/>
      <c r="Z48" s="449"/>
      <c r="AA48" s="71">
        <v>2</v>
      </c>
      <c r="AB48" s="66"/>
      <c r="AC48" s="66"/>
      <c r="AD48" s="403"/>
      <c r="AE48" s="449"/>
      <c r="AF48" s="72">
        <v>0</v>
      </c>
      <c r="AG48" s="69"/>
      <c r="AH48" s="70"/>
      <c r="AI48" s="376"/>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row>
    <row r="49" spans="1:213" ht="15" customHeight="1" x14ac:dyDescent="0.35">
      <c r="A49" s="478"/>
      <c r="B49" s="461"/>
      <c r="C49" s="468"/>
      <c r="D49" s="466" t="s">
        <v>21</v>
      </c>
      <c r="E49" s="455"/>
      <c r="F49" s="449"/>
      <c r="G49" s="9"/>
      <c r="H49" s="52">
        <v>5</v>
      </c>
      <c r="I49" s="8"/>
      <c r="J49" s="404"/>
      <c r="K49" s="449"/>
      <c r="L49" s="9"/>
      <c r="M49" s="52">
        <v>5</v>
      </c>
      <c r="N49" s="8"/>
      <c r="O49" s="404"/>
      <c r="P49" s="449"/>
      <c r="Q49" s="9"/>
      <c r="R49" s="52">
        <v>5</v>
      </c>
      <c r="S49" s="8"/>
      <c r="T49" s="404"/>
      <c r="U49" s="449"/>
      <c r="V49" s="9"/>
      <c r="W49" s="52">
        <v>2</v>
      </c>
      <c r="X49" s="8"/>
      <c r="Y49" s="404"/>
      <c r="Z49" s="449"/>
      <c r="AA49" s="9"/>
      <c r="AB49" s="52">
        <v>5</v>
      </c>
      <c r="AC49" s="8"/>
      <c r="AD49" s="404"/>
      <c r="AE49" s="449"/>
      <c r="AF49" s="58"/>
      <c r="AG49" s="63">
        <v>0.5</v>
      </c>
      <c r="AH49" s="59"/>
      <c r="AI49" s="376"/>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row>
    <row r="50" spans="1:213" ht="15" customHeight="1" x14ac:dyDescent="0.35">
      <c r="A50" s="478"/>
      <c r="B50" s="461"/>
      <c r="C50" s="468"/>
      <c r="D50" s="454" t="s">
        <v>22</v>
      </c>
      <c r="E50" s="455"/>
      <c r="F50" s="449"/>
      <c r="G50" s="54"/>
      <c r="H50" s="10"/>
      <c r="I50" s="53">
        <v>0</v>
      </c>
      <c r="J50" s="433"/>
      <c r="K50" s="449"/>
      <c r="L50" s="54"/>
      <c r="M50" s="10"/>
      <c r="N50" s="53">
        <v>1</v>
      </c>
      <c r="O50" s="433"/>
      <c r="P50" s="449"/>
      <c r="Q50" s="54"/>
      <c r="R50" s="10"/>
      <c r="S50" s="53">
        <v>1</v>
      </c>
      <c r="T50" s="433"/>
      <c r="U50" s="449"/>
      <c r="V50" s="54"/>
      <c r="W50" s="10"/>
      <c r="X50" s="53">
        <v>0</v>
      </c>
      <c r="Y50" s="433"/>
      <c r="Z50" s="449"/>
      <c r="AA50" s="54"/>
      <c r="AB50" s="10"/>
      <c r="AC50" s="53">
        <v>0</v>
      </c>
      <c r="AD50" s="433"/>
      <c r="AE50" s="449"/>
      <c r="AF50" s="60"/>
      <c r="AG50" s="61"/>
      <c r="AH50" s="64">
        <v>0</v>
      </c>
      <c r="AI50" s="376"/>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row>
    <row r="51" spans="1:213" s="19" customFormat="1" ht="15" customHeight="1" thickBot="1" x14ac:dyDescent="0.4">
      <c r="A51" s="478"/>
      <c r="B51" s="462"/>
      <c r="C51" s="469"/>
      <c r="D51" s="456" t="s">
        <v>23</v>
      </c>
      <c r="E51" s="457"/>
      <c r="F51" s="449"/>
      <c r="G51" s="11">
        <f>G48-(G48*AF48)</f>
        <v>2</v>
      </c>
      <c r="H51" s="12">
        <f>H49-(H49*AG49)</f>
        <v>2.5</v>
      </c>
      <c r="I51" s="12">
        <f>I50-(I50*AH50)</f>
        <v>0</v>
      </c>
      <c r="J51" s="13">
        <f>SUM(G51:I51)</f>
        <v>4.5</v>
      </c>
      <c r="K51" s="449"/>
      <c r="L51" s="11">
        <f>L48-(L48*AF48)</f>
        <v>5</v>
      </c>
      <c r="M51" s="12">
        <f>M49-(M49*AG49)</f>
        <v>2.5</v>
      </c>
      <c r="N51" s="12">
        <f>N50-(N50*AH50)</f>
        <v>1</v>
      </c>
      <c r="O51" s="13">
        <f>SUM(L51:N51)</f>
        <v>8.5</v>
      </c>
      <c r="P51" s="449"/>
      <c r="Q51" s="11">
        <f>Q48-(Q48*AF48)</f>
        <v>3</v>
      </c>
      <c r="R51" s="12">
        <f>R49-(R49*AG49)</f>
        <v>2.5</v>
      </c>
      <c r="S51" s="12">
        <f>S50-(S50*AH50)</f>
        <v>1</v>
      </c>
      <c r="T51" s="13">
        <f>SUM(Q51:S51)</f>
        <v>6.5</v>
      </c>
      <c r="U51" s="449"/>
      <c r="V51" s="11">
        <f>V48-(V48*AF48)</f>
        <v>2</v>
      </c>
      <c r="W51" s="12">
        <f>W49-(W49*AG49)</f>
        <v>1</v>
      </c>
      <c r="X51" s="12">
        <f>X50-(X50*AH50)</f>
        <v>0</v>
      </c>
      <c r="Y51" s="13">
        <f>SUM(V51:X51)</f>
        <v>3</v>
      </c>
      <c r="Z51" s="449"/>
      <c r="AA51" s="11">
        <f>AA48-(AA48*AF48)</f>
        <v>2</v>
      </c>
      <c r="AB51" s="12">
        <f>AB49-(AB49*AG49)</f>
        <v>2.5</v>
      </c>
      <c r="AC51" s="12">
        <f>AC50-(AC50*AH50)</f>
        <v>0</v>
      </c>
      <c r="AD51" s="13">
        <f>SUM(AA51:AC51)</f>
        <v>4.5</v>
      </c>
      <c r="AE51" s="449"/>
      <c r="AF51" s="446"/>
      <c r="AG51" s="447"/>
      <c r="AH51" s="448"/>
      <c r="AI51" s="376"/>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row>
    <row r="52" spans="1:213" ht="15" customHeight="1" thickBot="1" x14ac:dyDescent="0.4">
      <c r="A52" s="478"/>
      <c r="B52" s="450"/>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451"/>
      <c r="AI52" s="376"/>
    </row>
    <row r="53" spans="1:213" ht="15" customHeight="1" x14ac:dyDescent="0.35">
      <c r="A53" s="478"/>
      <c r="B53" s="460" t="s">
        <v>32</v>
      </c>
      <c r="C53" s="467" t="s">
        <v>169</v>
      </c>
      <c r="D53" s="452" t="s">
        <v>20</v>
      </c>
      <c r="E53" s="453"/>
      <c r="F53" s="449"/>
      <c r="G53" s="71">
        <v>2</v>
      </c>
      <c r="H53" s="66"/>
      <c r="I53" s="66"/>
      <c r="J53" s="403"/>
      <c r="K53" s="449"/>
      <c r="L53" s="71">
        <v>5</v>
      </c>
      <c r="M53" s="66"/>
      <c r="N53" s="66"/>
      <c r="O53" s="403"/>
      <c r="P53" s="449"/>
      <c r="Q53" s="71">
        <v>3</v>
      </c>
      <c r="R53" s="66"/>
      <c r="S53" s="66"/>
      <c r="T53" s="403"/>
      <c r="U53" s="449"/>
      <c r="V53" s="71">
        <v>2</v>
      </c>
      <c r="W53" s="66"/>
      <c r="X53" s="66"/>
      <c r="Y53" s="403"/>
      <c r="Z53" s="449"/>
      <c r="AA53" s="71">
        <v>2</v>
      </c>
      <c r="AB53" s="66"/>
      <c r="AC53" s="66"/>
      <c r="AD53" s="403"/>
      <c r="AE53" s="449"/>
      <c r="AF53" s="72">
        <v>0</v>
      </c>
      <c r="AG53" s="69"/>
      <c r="AH53" s="70"/>
      <c r="AI53" s="376"/>
    </row>
    <row r="54" spans="1:213" ht="15" customHeight="1" x14ac:dyDescent="0.35">
      <c r="A54" s="478"/>
      <c r="B54" s="461"/>
      <c r="C54" s="468"/>
      <c r="D54" s="466" t="s">
        <v>21</v>
      </c>
      <c r="E54" s="455"/>
      <c r="F54" s="449"/>
      <c r="G54" s="9"/>
      <c r="H54" s="52">
        <v>5</v>
      </c>
      <c r="I54" s="8"/>
      <c r="J54" s="404"/>
      <c r="K54" s="449"/>
      <c r="L54" s="9"/>
      <c r="M54" s="52">
        <v>5</v>
      </c>
      <c r="N54" s="8"/>
      <c r="O54" s="404"/>
      <c r="P54" s="449"/>
      <c r="Q54" s="9"/>
      <c r="R54" s="52">
        <v>5</v>
      </c>
      <c r="S54" s="8"/>
      <c r="T54" s="404"/>
      <c r="U54" s="449"/>
      <c r="V54" s="9"/>
      <c r="W54" s="52">
        <v>5</v>
      </c>
      <c r="X54" s="8"/>
      <c r="Y54" s="404"/>
      <c r="Z54" s="449"/>
      <c r="AA54" s="9"/>
      <c r="AB54" s="52">
        <v>5</v>
      </c>
      <c r="AC54" s="8"/>
      <c r="AD54" s="404"/>
      <c r="AE54" s="449"/>
      <c r="AF54" s="58"/>
      <c r="AG54" s="63">
        <v>0</v>
      </c>
      <c r="AH54" s="59"/>
      <c r="AI54" s="376"/>
    </row>
    <row r="55" spans="1:213" ht="15" customHeight="1" x14ac:dyDescent="0.35">
      <c r="A55" s="478"/>
      <c r="B55" s="461"/>
      <c r="C55" s="468"/>
      <c r="D55" s="454" t="s">
        <v>22</v>
      </c>
      <c r="E55" s="455"/>
      <c r="F55" s="449"/>
      <c r="G55" s="54"/>
      <c r="H55" s="10"/>
      <c r="I55" s="53">
        <v>2</v>
      </c>
      <c r="J55" s="433"/>
      <c r="K55" s="449"/>
      <c r="L55" s="54"/>
      <c r="M55" s="10"/>
      <c r="N55" s="53">
        <v>1</v>
      </c>
      <c r="O55" s="433"/>
      <c r="P55" s="449"/>
      <c r="Q55" s="54"/>
      <c r="R55" s="10"/>
      <c r="S55" s="53">
        <v>1</v>
      </c>
      <c r="T55" s="433"/>
      <c r="U55" s="449"/>
      <c r="V55" s="54"/>
      <c r="W55" s="10"/>
      <c r="X55" s="53">
        <v>0</v>
      </c>
      <c r="Y55" s="433"/>
      <c r="Z55" s="449"/>
      <c r="AA55" s="54"/>
      <c r="AB55" s="10"/>
      <c r="AC55" s="53">
        <v>0</v>
      </c>
      <c r="AD55" s="433"/>
      <c r="AE55" s="449"/>
      <c r="AF55" s="60"/>
      <c r="AG55" s="61"/>
      <c r="AH55" s="64">
        <v>0</v>
      </c>
      <c r="AI55" s="376"/>
    </row>
    <row r="56" spans="1:213" ht="15" customHeight="1" thickBot="1" x14ac:dyDescent="0.4">
      <c r="A56" s="478"/>
      <c r="B56" s="462"/>
      <c r="C56" s="469"/>
      <c r="D56" s="456" t="s">
        <v>23</v>
      </c>
      <c r="E56" s="457"/>
      <c r="F56" s="449"/>
      <c r="G56" s="11">
        <f>G53-(G53*AF53)</f>
        <v>2</v>
      </c>
      <c r="H56" s="12">
        <f>H54-(H54*AG54)</f>
        <v>5</v>
      </c>
      <c r="I56" s="12">
        <f>I55-(I55*AH55)</f>
        <v>2</v>
      </c>
      <c r="J56" s="13">
        <f>SUM(G56:I56)</f>
        <v>9</v>
      </c>
      <c r="K56" s="449"/>
      <c r="L56" s="11">
        <f>L53-(L53*AF53)</f>
        <v>5</v>
      </c>
      <c r="M56" s="12">
        <f>M54-(M54*AG54)</f>
        <v>5</v>
      </c>
      <c r="N56" s="12">
        <f>N55-(N55*AH55)</f>
        <v>1</v>
      </c>
      <c r="O56" s="13">
        <f>SUM(L56:N56)</f>
        <v>11</v>
      </c>
      <c r="P56" s="449"/>
      <c r="Q56" s="11">
        <f>Q53-(Q53*AF53)</f>
        <v>3</v>
      </c>
      <c r="R56" s="12">
        <f>R54-(R54*AG54)</f>
        <v>5</v>
      </c>
      <c r="S56" s="12">
        <f>S55-(S55*AH55)</f>
        <v>1</v>
      </c>
      <c r="T56" s="13">
        <f>SUM(Q56:S56)</f>
        <v>9</v>
      </c>
      <c r="U56" s="449"/>
      <c r="V56" s="11">
        <f>V53-(V53*AF53)</f>
        <v>2</v>
      </c>
      <c r="W56" s="12">
        <f>W54-(W54*AG54)</f>
        <v>5</v>
      </c>
      <c r="X56" s="12">
        <f>X55-(X55*AH55)</f>
        <v>0</v>
      </c>
      <c r="Y56" s="13">
        <f>SUM(V56:X56)</f>
        <v>7</v>
      </c>
      <c r="Z56" s="449"/>
      <c r="AA56" s="11">
        <f>AA53-(AA53*AF53)</f>
        <v>2</v>
      </c>
      <c r="AB56" s="12">
        <f>AB54-(AB54*AG54)</f>
        <v>5</v>
      </c>
      <c r="AC56" s="12">
        <f>AC55-(AC55*AH55)</f>
        <v>0</v>
      </c>
      <c r="AD56" s="13">
        <f>SUM(AA56:AC56)</f>
        <v>7</v>
      </c>
      <c r="AE56" s="449"/>
      <c r="AF56" s="446"/>
      <c r="AG56" s="447"/>
      <c r="AH56" s="448"/>
      <c r="AI56" s="376"/>
    </row>
    <row r="57" spans="1:213" ht="15" customHeight="1" thickBot="1" x14ac:dyDescent="0.4">
      <c r="A57" s="478"/>
      <c r="B57" s="450"/>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451"/>
      <c r="AI57" s="376"/>
    </row>
    <row r="58" spans="1:213" ht="15" customHeight="1" x14ac:dyDescent="0.35">
      <c r="A58" s="478"/>
      <c r="B58" s="460" t="s">
        <v>141</v>
      </c>
      <c r="C58" s="467" t="s">
        <v>117</v>
      </c>
      <c r="D58" s="452" t="s">
        <v>20</v>
      </c>
      <c r="E58" s="453"/>
      <c r="F58" s="449"/>
      <c r="G58" s="71">
        <v>1</v>
      </c>
      <c r="H58" s="66"/>
      <c r="I58" s="66"/>
      <c r="J58" s="403"/>
      <c r="K58" s="449"/>
      <c r="L58" s="71">
        <v>3</v>
      </c>
      <c r="M58" s="66"/>
      <c r="N58" s="66"/>
      <c r="O58" s="403"/>
      <c r="P58" s="449"/>
      <c r="Q58" s="71">
        <v>3</v>
      </c>
      <c r="R58" s="66"/>
      <c r="S58" s="66"/>
      <c r="T58" s="403"/>
      <c r="U58" s="449"/>
      <c r="V58" s="71">
        <v>1</v>
      </c>
      <c r="W58" s="66"/>
      <c r="X58" s="66"/>
      <c r="Y58" s="403"/>
      <c r="Z58" s="449"/>
      <c r="AA58" s="71">
        <v>0</v>
      </c>
      <c r="AB58" s="66"/>
      <c r="AC58" s="66"/>
      <c r="AD58" s="403"/>
      <c r="AE58" s="449"/>
      <c r="AF58" s="72">
        <v>0</v>
      </c>
      <c r="AG58" s="69"/>
      <c r="AH58" s="70"/>
      <c r="AI58" s="376"/>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row>
    <row r="59" spans="1:213" ht="15" customHeight="1" x14ac:dyDescent="0.35">
      <c r="A59" s="478"/>
      <c r="B59" s="461"/>
      <c r="C59" s="468"/>
      <c r="D59" s="466" t="s">
        <v>21</v>
      </c>
      <c r="E59" s="455"/>
      <c r="F59" s="449"/>
      <c r="G59" s="9"/>
      <c r="H59" s="52">
        <v>5</v>
      </c>
      <c r="I59" s="8"/>
      <c r="J59" s="404"/>
      <c r="K59" s="449"/>
      <c r="L59" s="9"/>
      <c r="M59" s="52">
        <v>3</v>
      </c>
      <c r="N59" s="8"/>
      <c r="O59" s="404"/>
      <c r="P59" s="449"/>
      <c r="Q59" s="9"/>
      <c r="R59" s="52">
        <v>2</v>
      </c>
      <c r="S59" s="8"/>
      <c r="T59" s="404"/>
      <c r="U59" s="449"/>
      <c r="V59" s="9"/>
      <c r="W59" s="52">
        <v>2</v>
      </c>
      <c r="X59" s="8"/>
      <c r="Y59" s="404"/>
      <c r="Z59" s="449"/>
      <c r="AA59" s="9"/>
      <c r="AB59" s="52">
        <v>0</v>
      </c>
      <c r="AC59" s="8"/>
      <c r="AD59" s="404"/>
      <c r="AE59" s="449"/>
      <c r="AF59" s="58"/>
      <c r="AG59" s="63">
        <v>0</v>
      </c>
      <c r="AH59" s="59"/>
      <c r="AI59" s="376"/>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row>
    <row r="60" spans="1:213" ht="15" customHeight="1" x14ac:dyDescent="0.35">
      <c r="A60" s="478"/>
      <c r="B60" s="461"/>
      <c r="C60" s="468"/>
      <c r="D60" s="454" t="s">
        <v>22</v>
      </c>
      <c r="E60" s="455"/>
      <c r="F60" s="449"/>
      <c r="G60" s="54"/>
      <c r="H60" s="10"/>
      <c r="I60" s="53">
        <v>2</v>
      </c>
      <c r="J60" s="433"/>
      <c r="K60" s="449"/>
      <c r="L60" s="54"/>
      <c r="M60" s="10"/>
      <c r="N60" s="53">
        <v>1</v>
      </c>
      <c r="O60" s="433"/>
      <c r="P60" s="449"/>
      <c r="Q60" s="54"/>
      <c r="R60" s="10"/>
      <c r="S60" s="53">
        <v>0</v>
      </c>
      <c r="T60" s="433"/>
      <c r="U60" s="449"/>
      <c r="V60" s="54"/>
      <c r="W60" s="10"/>
      <c r="X60" s="53">
        <v>0</v>
      </c>
      <c r="Y60" s="433"/>
      <c r="Z60" s="449"/>
      <c r="AA60" s="54"/>
      <c r="AB60" s="10"/>
      <c r="AC60" s="53">
        <v>0</v>
      </c>
      <c r="AD60" s="433"/>
      <c r="AE60" s="449"/>
      <c r="AF60" s="60"/>
      <c r="AG60" s="61"/>
      <c r="AH60" s="64">
        <v>0</v>
      </c>
      <c r="AI60" s="376"/>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row>
    <row r="61" spans="1:213" s="19" customFormat="1" ht="15" customHeight="1" thickBot="1" x14ac:dyDescent="0.4">
      <c r="A61" s="478"/>
      <c r="B61" s="462"/>
      <c r="C61" s="469"/>
      <c r="D61" s="456" t="s">
        <v>23</v>
      </c>
      <c r="E61" s="457"/>
      <c r="F61" s="449"/>
      <c r="G61" s="11">
        <f>G58-(G58*AF58)</f>
        <v>1</v>
      </c>
      <c r="H61" s="12">
        <f>H59-(H59*AG59)</f>
        <v>5</v>
      </c>
      <c r="I61" s="12">
        <f>I60-(I60*AH60)</f>
        <v>2</v>
      </c>
      <c r="J61" s="13">
        <f>SUM(G61:I61)</f>
        <v>8</v>
      </c>
      <c r="K61" s="449"/>
      <c r="L61" s="11">
        <f>L58-(L58*AF58)</f>
        <v>3</v>
      </c>
      <c r="M61" s="12">
        <f>M59-(M59*AG59)</f>
        <v>3</v>
      </c>
      <c r="N61" s="12">
        <f>N60-(N60*AH60)</f>
        <v>1</v>
      </c>
      <c r="O61" s="13">
        <f>SUM(L61:N61)</f>
        <v>7</v>
      </c>
      <c r="P61" s="449"/>
      <c r="Q61" s="11">
        <f>Q58-(Q58*AF58)</f>
        <v>3</v>
      </c>
      <c r="R61" s="12">
        <f>R59-(R59*AG59)</f>
        <v>2</v>
      </c>
      <c r="S61" s="12">
        <f>S60-(S60*AH60)</f>
        <v>0</v>
      </c>
      <c r="T61" s="13">
        <f>SUM(Q61:S61)</f>
        <v>5</v>
      </c>
      <c r="U61" s="449"/>
      <c r="V61" s="11">
        <f>V58-(V58*AF58)</f>
        <v>1</v>
      </c>
      <c r="W61" s="12">
        <f>W59-(W59*AG59)</f>
        <v>2</v>
      </c>
      <c r="X61" s="12">
        <f>X60-(X60*AH60)</f>
        <v>0</v>
      </c>
      <c r="Y61" s="13">
        <f>SUM(V61:X61)</f>
        <v>3</v>
      </c>
      <c r="Z61" s="449"/>
      <c r="AA61" s="11">
        <f>AA58-(AA58*AF58)</f>
        <v>0</v>
      </c>
      <c r="AB61" s="12">
        <f>AB59-(AB59*AG59)</f>
        <v>0</v>
      </c>
      <c r="AC61" s="12">
        <f>AC60-(AC60*AH60)</f>
        <v>0</v>
      </c>
      <c r="AD61" s="13">
        <f>SUM(AA61:AC61)</f>
        <v>0</v>
      </c>
      <c r="AE61" s="449"/>
      <c r="AF61" s="446"/>
      <c r="AG61" s="447"/>
      <c r="AH61" s="448"/>
      <c r="AI61" s="376"/>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row>
    <row r="62" spans="1:213" s="19" customFormat="1" ht="15" customHeight="1" thickBot="1" x14ac:dyDescent="0.4">
      <c r="A62" s="478"/>
      <c r="B62" s="450"/>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451"/>
      <c r="AI62" s="376"/>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row>
    <row r="63" spans="1:213" ht="15" customHeight="1" x14ac:dyDescent="0.35">
      <c r="A63" s="478"/>
      <c r="B63" s="460" t="s">
        <v>171</v>
      </c>
      <c r="C63" s="463" t="s">
        <v>172</v>
      </c>
      <c r="D63" s="452" t="s">
        <v>20</v>
      </c>
      <c r="E63" s="453"/>
      <c r="F63" s="449"/>
      <c r="G63" s="71">
        <v>2</v>
      </c>
      <c r="H63" s="66"/>
      <c r="I63" s="66"/>
      <c r="J63" s="403"/>
      <c r="K63" s="449"/>
      <c r="L63" s="71">
        <v>5</v>
      </c>
      <c r="M63" s="66"/>
      <c r="N63" s="66"/>
      <c r="O63" s="403"/>
      <c r="P63" s="449"/>
      <c r="Q63" s="71">
        <v>5</v>
      </c>
      <c r="R63" s="66"/>
      <c r="S63" s="66"/>
      <c r="T63" s="403"/>
      <c r="U63" s="449"/>
      <c r="V63" s="71">
        <v>2</v>
      </c>
      <c r="W63" s="66"/>
      <c r="X63" s="66"/>
      <c r="Y63" s="403"/>
      <c r="Z63" s="449"/>
      <c r="AA63" s="71">
        <v>0</v>
      </c>
      <c r="AB63" s="66"/>
      <c r="AC63" s="66"/>
      <c r="AD63" s="403"/>
      <c r="AE63" s="449"/>
      <c r="AF63" s="72">
        <v>0</v>
      </c>
      <c r="AG63" s="69"/>
      <c r="AH63" s="70"/>
      <c r="AI63" s="376"/>
    </row>
    <row r="64" spans="1:213" s="16" customFormat="1" ht="15" customHeight="1" x14ac:dyDescent="0.35">
      <c r="A64" s="478"/>
      <c r="B64" s="461"/>
      <c r="C64" s="464"/>
      <c r="D64" s="466" t="s">
        <v>21</v>
      </c>
      <c r="E64" s="455"/>
      <c r="F64" s="449"/>
      <c r="G64" s="9"/>
      <c r="H64" s="52">
        <v>5</v>
      </c>
      <c r="I64" s="8"/>
      <c r="J64" s="404"/>
      <c r="K64" s="449"/>
      <c r="L64" s="9"/>
      <c r="M64" s="52">
        <v>10</v>
      </c>
      <c r="N64" s="8"/>
      <c r="O64" s="404"/>
      <c r="P64" s="449"/>
      <c r="Q64" s="9"/>
      <c r="R64" s="52">
        <v>7</v>
      </c>
      <c r="S64" s="8"/>
      <c r="T64" s="404"/>
      <c r="U64" s="449"/>
      <c r="V64" s="9"/>
      <c r="W64" s="52">
        <v>3</v>
      </c>
      <c r="X64" s="8"/>
      <c r="Y64" s="404"/>
      <c r="Z64" s="449"/>
      <c r="AA64" s="9"/>
      <c r="AB64" s="52">
        <v>0</v>
      </c>
      <c r="AC64" s="8"/>
      <c r="AD64" s="404"/>
      <c r="AE64" s="449"/>
      <c r="AF64" s="58"/>
      <c r="AG64" s="63">
        <v>0</v>
      </c>
      <c r="AH64" s="59"/>
      <c r="AI64" s="376"/>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row>
    <row r="65" spans="1:213" ht="15" customHeight="1" x14ac:dyDescent="0.35">
      <c r="A65" s="478"/>
      <c r="B65" s="461"/>
      <c r="C65" s="464"/>
      <c r="D65" s="454" t="s">
        <v>22</v>
      </c>
      <c r="E65" s="455"/>
      <c r="F65" s="449"/>
      <c r="G65" s="54"/>
      <c r="H65" s="10"/>
      <c r="I65" s="53">
        <v>1</v>
      </c>
      <c r="J65" s="433"/>
      <c r="K65" s="449"/>
      <c r="L65" s="54"/>
      <c r="M65" s="10"/>
      <c r="N65" s="53">
        <v>2</v>
      </c>
      <c r="O65" s="433"/>
      <c r="P65" s="449"/>
      <c r="Q65" s="54"/>
      <c r="R65" s="10"/>
      <c r="S65" s="53">
        <v>1</v>
      </c>
      <c r="T65" s="433"/>
      <c r="U65" s="449"/>
      <c r="V65" s="54"/>
      <c r="W65" s="10"/>
      <c r="X65" s="53">
        <v>0</v>
      </c>
      <c r="Y65" s="433"/>
      <c r="Z65" s="449"/>
      <c r="AA65" s="54"/>
      <c r="AB65" s="10"/>
      <c r="AC65" s="53">
        <v>0</v>
      </c>
      <c r="AD65" s="433"/>
      <c r="AE65" s="449"/>
      <c r="AF65" s="60"/>
      <c r="AG65" s="61"/>
      <c r="AH65" s="64">
        <v>0</v>
      </c>
      <c r="AI65" s="376"/>
    </row>
    <row r="66" spans="1:213" ht="15" customHeight="1" thickBot="1" x14ac:dyDescent="0.4">
      <c r="A66" s="479"/>
      <c r="B66" s="462"/>
      <c r="C66" s="465"/>
      <c r="D66" s="456" t="s">
        <v>23</v>
      </c>
      <c r="E66" s="457"/>
      <c r="F66" s="449"/>
      <c r="G66" s="11">
        <f>G63-(G63*AF63)</f>
        <v>2</v>
      </c>
      <c r="H66" s="12">
        <f>H64-(H64*AG64)</f>
        <v>5</v>
      </c>
      <c r="I66" s="12">
        <f>I65-(I65*AH65)</f>
        <v>1</v>
      </c>
      <c r="J66" s="13">
        <f>SUM(G66:I66)</f>
        <v>8</v>
      </c>
      <c r="K66" s="449"/>
      <c r="L66" s="11">
        <f>L63-(L63*AF63)</f>
        <v>5</v>
      </c>
      <c r="M66" s="12">
        <f>M64-(M64*AG64)</f>
        <v>10</v>
      </c>
      <c r="N66" s="12">
        <f>N65-(N65*AH65)</f>
        <v>2</v>
      </c>
      <c r="O66" s="13">
        <f>SUM(L66:N66)</f>
        <v>17</v>
      </c>
      <c r="P66" s="449"/>
      <c r="Q66" s="11">
        <f>Q63-(Q63*AF63)</f>
        <v>5</v>
      </c>
      <c r="R66" s="12">
        <f>R64-(R64*AG64)</f>
        <v>7</v>
      </c>
      <c r="S66" s="12">
        <f>S65-(S65*AH65)</f>
        <v>1</v>
      </c>
      <c r="T66" s="13">
        <f>SUM(Q66:S66)</f>
        <v>13</v>
      </c>
      <c r="U66" s="449"/>
      <c r="V66" s="11">
        <f>V63-(V63*AF63)</f>
        <v>2</v>
      </c>
      <c r="W66" s="12">
        <f>W64-(W64*AG64)</f>
        <v>3</v>
      </c>
      <c r="X66" s="12">
        <f>X65-(X65*AH65)</f>
        <v>0</v>
      </c>
      <c r="Y66" s="13">
        <f>SUM(V66:X66)</f>
        <v>5</v>
      </c>
      <c r="Z66" s="449"/>
      <c r="AA66" s="11">
        <f>AA63-(AA63*AF63)</f>
        <v>0</v>
      </c>
      <c r="AB66" s="12">
        <f>AB64-(AB64*AG64)</f>
        <v>0</v>
      </c>
      <c r="AC66" s="12">
        <f>AC65-(AC65*AH65)</f>
        <v>0</v>
      </c>
      <c r="AD66" s="13">
        <f>SUM(AA66:AC66)</f>
        <v>0</v>
      </c>
      <c r="AE66" s="449"/>
      <c r="AF66" s="446"/>
      <c r="AG66" s="447"/>
      <c r="AH66" s="448"/>
      <c r="AI66" s="376"/>
    </row>
    <row r="67" spans="1:213" ht="15" customHeight="1" thickBot="1" x14ac:dyDescent="0.4">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76"/>
    </row>
    <row r="68" spans="1:213" ht="15" customHeight="1" x14ac:dyDescent="0.35">
      <c r="A68" s="458">
        <v>6</v>
      </c>
      <c r="B68" s="460" t="s">
        <v>173</v>
      </c>
      <c r="C68" s="463" t="s">
        <v>174</v>
      </c>
      <c r="D68" s="452" t="s">
        <v>20</v>
      </c>
      <c r="E68" s="453"/>
      <c r="F68" s="449"/>
      <c r="G68" s="71">
        <v>2</v>
      </c>
      <c r="H68" s="66"/>
      <c r="I68" s="66"/>
      <c r="J68" s="403"/>
      <c r="K68" s="449"/>
      <c r="L68" s="71">
        <v>2</v>
      </c>
      <c r="M68" s="66"/>
      <c r="N68" s="66"/>
      <c r="O68" s="403"/>
      <c r="P68" s="449"/>
      <c r="Q68" s="71">
        <v>1</v>
      </c>
      <c r="R68" s="66"/>
      <c r="S68" s="66"/>
      <c r="T68" s="403"/>
      <c r="U68" s="449"/>
      <c r="V68" s="71">
        <v>2</v>
      </c>
      <c r="W68" s="66"/>
      <c r="X68" s="66"/>
      <c r="Y68" s="403"/>
      <c r="Z68" s="449"/>
      <c r="AA68" s="71">
        <v>1</v>
      </c>
      <c r="AB68" s="66"/>
      <c r="AC68" s="66"/>
      <c r="AD68" s="403"/>
      <c r="AE68" s="449"/>
      <c r="AF68" s="72">
        <v>0.3</v>
      </c>
      <c r="AG68" s="69"/>
      <c r="AH68" s="70"/>
      <c r="AI68" s="376"/>
    </row>
    <row r="69" spans="1:213" ht="15" customHeight="1" x14ac:dyDescent="0.35">
      <c r="A69" s="401"/>
      <c r="B69" s="461"/>
      <c r="C69" s="464"/>
      <c r="D69" s="466" t="s">
        <v>21</v>
      </c>
      <c r="E69" s="455"/>
      <c r="F69" s="449"/>
      <c r="G69" s="9"/>
      <c r="H69" s="52">
        <v>2</v>
      </c>
      <c r="I69" s="8"/>
      <c r="J69" s="404"/>
      <c r="K69" s="449"/>
      <c r="L69" s="9"/>
      <c r="M69" s="52">
        <v>5</v>
      </c>
      <c r="N69" s="8"/>
      <c r="O69" s="404"/>
      <c r="P69" s="449"/>
      <c r="Q69" s="9"/>
      <c r="R69" s="52">
        <v>2</v>
      </c>
      <c r="S69" s="8"/>
      <c r="T69" s="404"/>
      <c r="U69" s="449"/>
      <c r="V69" s="9"/>
      <c r="W69" s="52">
        <v>2</v>
      </c>
      <c r="X69" s="8"/>
      <c r="Y69" s="404"/>
      <c r="Z69" s="449"/>
      <c r="AA69" s="9"/>
      <c r="AB69" s="52">
        <v>2</v>
      </c>
      <c r="AC69" s="8"/>
      <c r="AD69" s="404"/>
      <c r="AE69" s="449"/>
      <c r="AF69" s="58"/>
      <c r="AG69" s="63">
        <v>0.2</v>
      </c>
      <c r="AH69" s="59"/>
      <c r="AI69" s="376"/>
    </row>
    <row r="70" spans="1:213" s="16" customFormat="1" ht="15" customHeight="1" x14ac:dyDescent="0.35">
      <c r="A70" s="401"/>
      <c r="B70" s="461"/>
      <c r="C70" s="464"/>
      <c r="D70" s="454" t="s">
        <v>22</v>
      </c>
      <c r="E70" s="455"/>
      <c r="F70" s="449"/>
      <c r="G70" s="54"/>
      <c r="H70" s="10"/>
      <c r="I70" s="53">
        <v>1</v>
      </c>
      <c r="J70" s="433"/>
      <c r="K70" s="449"/>
      <c r="L70" s="54"/>
      <c r="M70" s="10"/>
      <c r="N70" s="53">
        <v>1</v>
      </c>
      <c r="O70" s="433"/>
      <c r="P70" s="449"/>
      <c r="Q70" s="54"/>
      <c r="R70" s="10"/>
      <c r="S70" s="53">
        <v>1</v>
      </c>
      <c r="T70" s="433"/>
      <c r="U70" s="449"/>
      <c r="V70" s="54"/>
      <c r="W70" s="10"/>
      <c r="X70" s="53">
        <v>0</v>
      </c>
      <c r="Y70" s="433"/>
      <c r="Z70" s="449"/>
      <c r="AA70" s="54"/>
      <c r="AB70" s="10"/>
      <c r="AC70" s="53">
        <v>0</v>
      </c>
      <c r="AD70" s="433"/>
      <c r="AE70" s="449"/>
      <c r="AF70" s="60"/>
      <c r="AG70" s="61"/>
      <c r="AH70" s="64">
        <v>0</v>
      </c>
      <c r="AI70" s="376"/>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row>
    <row r="71" spans="1:213" s="16" customFormat="1" ht="15" customHeight="1" thickBot="1" x14ac:dyDescent="0.4">
      <c r="A71" s="459"/>
      <c r="B71" s="462"/>
      <c r="C71" s="465"/>
      <c r="D71" s="456" t="s">
        <v>23</v>
      </c>
      <c r="E71" s="457"/>
      <c r="F71" s="449"/>
      <c r="G71" s="11">
        <f>G68-(G68*AF68)</f>
        <v>1.4</v>
      </c>
      <c r="H71" s="12">
        <f>H69-(H69*AG69)</f>
        <v>1.6</v>
      </c>
      <c r="I71" s="12">
        <f>I70-(I70*AH70)</f>
        <v>1</v>
      </c>
      <c r="J71" s="13">
        <f>SUM(G71:I71)</f>
        <v>4</v>
      </c>
      <c r="K71" s="449"/>
      <c r="L71" s="11">
        <f>L68-(L68*AF68)</f>
        <v>1.4</v>
      </c>
      <c r="M71" s="12">
        <f>M69-(M69*AG69)</f>
        <v>4</v>
      </c>
      <c r="N71" s="12">
        <f>N70-(N70*AH70)</f>
        <v>1</v>
      </c>
      <c r="O71" s="13">
        <f>SUM(L71:N71)</f>
        <v>6.4</v>
      </c>
      <c r="P71" s="449"/>
      <c r="Q71" s="11">
        <f>Q68-(Q68*AF68)</f>
        <v>0.7</v>
      </c>
      <c r="R71" s="12">
        <f>R69-(R69*AG69)</f>
        <v>1.6</v>
      </c>
      <c r="S71" s="12">
        <f>S70-(S70*AH70)</f>
        <v>1</v>
      </c>
      <c r="T71" s="13">
        <f>SUM(Q71:S71)</f>
        <v>3.3</v>
      </c>
      <c r="U71" s="449"/>
      <c r="V71" s="11">
        <f>V68-(V68*AF68)</f>
        <v>1.4</v>
      </c>
      <c r="W71" s="12">
        <f>W69-(W69*AG69)</f>
        <v>1.6</v>
      </c>
      <c r="X71" s="12">
        <f>X70-(X70*AH70)</f>
        <v>0</v>
      </c>
      <c r="Y71" s="13">
        <f>SUM(V71:X71)</f>
        <v>3</v>
      </c>
      <c r="Z71" s="449"/>
      <c r="AA71" s="11">
        <f>AA68-(AA68*AF68)</f>
        <v>0.7</v>
      </c>
      <c r="AB71" s="12">
        <f>AB69-(AB69*AG69)</f>
        <v>1.6</v>
      </c>
      <c r="AC71" s="12">
        <f>AC70-(AC70*AH70)</f>
        <v>0</v>
      </c>
      <c r="AD71" s="13">
        <f>SUM(AA71:AC71)</f>
        <v>2.2999999999999998</v>
      </c>
      <c r="AE71" s="449"/>
      <c r="AF71" s="446"/>
      <c r="AG71" s="447"/>
      <c r="AH71" s="448"/>
      <c r="AI71" s="376"/>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row>
    <row r="72" spans="1:213" s="16" customFormat="1" ht="15" customHeight="1" thickBot="1" x14ac:dyDescent="0.4">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76"/>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row>
    <row r="73" spans="1:213" ht="15" customHeight="1" x14ac:dyDescent="0.35">
      <c r="A73" s="458">
        <v>7</v>
      </c>
      <c r="B73" s="460" t="s">
        <v>156</v>
      </c>
      <c r="C73" s="463" t="s">
        <v>175</v>
      </c>
      <c r="D73" s="452" t="s">
        <v>20</v>
      </c>
      <c r="E73" s="453"/>
      <c r="F73" s="449"/>
      <c r="G73" s="71">
        <v>0</v>
      </c>
      <c r="H73" s="66"/>
      <c r="I73" s="66"/>
      <c r="J73" s="403"/>
      <c r="K73" s="449"/>
      <c r="L73" s="71">
        <v>2</v>
      </c>
      <c r="M73" s="66"/>
      <c r="N73" s="66"/>
      <c r="O73" s="403"/>
      <c r="P73" s="449"/>
      <c r="Q73" s="71">
        <v>1</v>
      </c>
      <c r="R73" s="66"/>
      <c r="S73" s="66"/>
      <c r="T73" s="403"/>
      <c r="U73" s="449"/>
      <c r="V73" s="71">
        <v>1</v>
      </c>
      <c r="W73" s="66"/>
      <c r="X73" s="66"/>
      <c r="Y73" s="403"/>
      <c r="Z73" s="449"/>
      <c r="AA73" s="71">
        <v>1</v>
      </c>
      <c r="AB73" s="66"/>
      <c r="AC73" s="66"/>
      <c r="AD73" s="403"/>
      <c r="AE73" s="449"/>
      <c r="AF73" s="72">
        <v>0.5</v>
      </c>
      <c r="AG73" s="69"/>
      <c r="AH73" s="70"/>
      <c r="AI73" s="376"/>
    </row>
    <row r="74" spans="1:213" ht="15" customHeight="1" x14ac:dyDescent="0.35">
      <c r="A74" s="401"/>
      <c r="B74" s="461"/>
      <c r="C74" s="464"/>
      <c r="D74" s="466" t="s">
        <v>21</v>
      </c>
      <c r="E74" s="455"/>
      <c r="F74" s="449"/>
      <c r="G74" s="9"/>
      <c r="H74" s="52">
        <v>5.5</v>
      </c>
      <c r="I74" s="8"/>
      <c r="J74" s="404"/>
      <c r="K74" s="449"/>
      <c r="L74" s="9"/>
      <c r="M74" s="52">
        <v>2</v>
      </c>
      <c r="N74" s="8"/>
      <c r="O74" s="404"/>
      <c r="P74" s="449"/>
      <c r="Q74" s="9"/>
      <c r="R74" s="52">
        <v>2</v>
      </c>
      <c r="S74" s="8"/>
      <c r="T74" s="404"/>
      <c r="U74" s="449"/>
      <c r="V74" s="9"/>
      <c r="W74" s="52">
        <v>2</v>
      </c>
      <c r="X74" s="8"/>
      <c r="Y74" s="404"/>
      <c r="Z74" s="449"/>
      <c r="AA74" s="9"/>
      <c r="AB74" s="52">
        <v>2</v>
      </c>
      <c r="AC74" s="8"/>
      <c r="AD74" s="404"/>
      <c r="AE74" s="449"/>
      <c r="AF74" s="58"/>
      <c r="AG74" s="63">
        <v>0.5</v>
      </c>
      <c r="AH74" s="59"/>
      <c r="AI74" s="376"/>
    </row>
    <row r="75" spans="1:213" ht="15" customHeight="1" x14ac:dyDescent="0.35">
      <c r="A75" s="401"/>
      <c r="B75" s="461"/>
      <c r="C75" s="464"/>
      <c r="D75" s="454" t="s">
        <v>22</v>
      </c>
      <c r="E75" s="455"/>
      <c r="F75" s="449"/>
      <c r="G75" s="54"/>
      <c r="H75" s="10"/>
      <c r="I75" s="53">
        <v>1</v>
      </c>
      <c r="J75" s="433"/>
      <c r="K75" s="449"/>
      <c r="L75" s="54"/>
      <c r="M75" s="10"/>
      <c r="N75" s="53">
        <v>0</v>
      </c>
      <c r="O75" s="433"/>
      <c r="P75" s="449"/>
      <c r="Q75" s="54"/>
      <c r="R75" s="10"/>
      <c r="S75" s="53">
        <v>1</v>
      </c>
      <c r="T75" s="433"/>
      <c r="U75" s="449"/>
      <c r="V75" s="54"/>
      <c r="W75" s="10"/>
      <c r="X75" s="53">
        <v>1</v>
      </c>
      <c r="Y75" s="433"/>
      <c r="Z75" s="449"/>
      <c r="AA75" s="54"/>
      <c r="AB75" s="10"/>
      <c r="AC75" s="53">
        <v>1</v>
      </c>
      <c r="AD75" s="433"/>
      <c r="AE75" s="449"/>
      <c r="AF75" s="60"/>
      <c r="AG75" s="61"/>
      <c r="AH75" s="64">
        <v>0.5</v>
      </c>
      <c r="AI75" s="376"/>
    </row>
    <row r="76" spans="1:213" ht="15" customHeight="1" thickBot="1" x14ac:dyDescent="0.4">
      <c r="A76" s="459"/>
      <c r="B76" s="462"/>
      <c r="C76" s="465"/>
      <c r="D76" s="456" t="s">
        <v>23</v>
      </c>
      <c r="E76" s="457"/>
      <c r="F76" s="449"/>
      <c r="G76" s="11">
        <f>G73-(G73*AF73)</f>
        <v>0</v>
      </c>
      <c r="H76" s="12">
        <f>H74-(H74*AG74)</f>
        <v>2.75</v>
      </c>
      <c r="I76" s="12">
        <f>I75-(I75*AH75)</f>
        <v>0.5</v>
      </c>
      <c r="J76" s="13">
        <f>SUM(G76:I76)</f>
        <v>3.25</v>
      </c>
      <c r="K76" s="449"/>
      <c r="L76" s="11">
        <f>L73-(L73*AF73)</f>
        <v>1</v>
      </c>
      <c r="M76" s="12">
        <f>M74-(M74*AG74)</f>
        <v>1</v>
      </c>
      <c r="N76" s="12">
        <f>N75-(N75*AH75)</f>
        <v>0</v>
      </c>
      <c r="O76" s="13">
        <f>SUM(L76:N76)</f>
        <v>2</v>
      </c>
      <c r="P76" s="449"/>
      <c r="Q76" s="11">
        <f>Q73-(Q73*AF73)</f>
        <v>0.5</v>
      </c>
      <c r="R76" s="12">
        <f>R74-(R74*AG74)</f>
        <v>1</v>
      </c>
      <c r="S76" s="12">
        <f>S75-(S75*AH75)</f>
        <v>0.5</v>
      </c>
      <c r="T76" s="13">
        <f>SUM(Q76:S76)</f>
        <v>2</v>
      </c>
      <c r="U76" s="449"/>
      <c r="V76" s="11">
        <f>V73-(V73*AF73)</f>
        <v>0.5</v>
      </c>
      <c r="W76" s="12">
        <f>W74-(W74*AG74)</f>
        <v>1</v>
      </c>
      <c r="X76" s="12">
        <f>X75-(X75*AH75)</f>
        <v>0.5</v>
      </c>
      <c r="Y76" s="13">
        <f>SUM(V76:X76)</f>
        <v>2</v>
      </c>
      <c r="Z76" s="449"/>
      <c r="AA76" s="11">
        <f>AA73-(AA73*AF73)</f>
        <v>0.5</v>
      </c>
      <c r="AB76" s="12">
        <f>AB74-(AB74*AG74)</f>
        <v>1</v>
      </c>
      <c r="AC76" s="12">
        <f>AC75-(AC75*AH75)</f>
        <v>0.5</v>
      </c>
      <c r="AD76" s="13">
        <f>SUM(AA76:AC76)</f>
        <v>2</v>
      </c>
      <c r="AE76" s="449"/>
      <c r="AF76" s="446"/>
      <c r="AG76" s="447"/>
      <c r="AH76" s="448"/>
      <c r="AI76" s="376"/>
    </row>
    <row r="77" spans="1:213" customFormat="1" ht="15" customHeight="1" thickBot="1" x14ac:dyDescent="0.3">
      <c r="A77" s="384"/>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76"/>
    </row>
    <row r="78" spans="1:213" s="19" customFormat="1" ht="15" customHeight="1" x14ac:dyDescent="0.35">
      <c r="A78" s="458">
        <v>8</v>
      </c>
      <c r="B78" s="460" t="s">
        <v>176</v>
      </c>
      <c r="C78" s="463" t="s">
        <v>177</v>
      </c>
      <c r="D78" s="452" t="s">
        <v>20</v>
      </c>
      <c r="E78" s="453"/>
      <c r="F78" s="449"/>
      <c r="G78" s="71">
        <v>1</v>
      </c>
      <c r="H78" s="66"/>
      <c r="I78" s="66"/>
      <c r="J78" s="403"/>
      <c r="K78" s="449"/>
      <c r="L78" s="71">
        <v>2</v>
      </c>
      <c r="M78" s="66"/>
      <c r="N78" s="66"/>
      <c r="O78" s="403"/>
      <c r="P78" s="449"/>
      <c r="Q78" s="71">
        <v>1</v>
      </c>
      <c r="R78" s="66"/>
      <c r="S78" s="66"/>
      <c r="T78" s="403"/>
      <c r="U78" s="449"/>
      <c r="V78" s="71">
        <v>1</v>
      </c>
      <c r="W78" s="66"/>
      <c r="X78" s="66"/>
      <c r="Y78" s="403"/>
      <c r="Z78" s="449"/>
      <c r="AA78" s="71">
        <v>1</v>
      </c>
      <c r="AB78" s="66"/>
      <c r="AC78" s="66"/>
      <c r="AD78" s="403"/>
      <c r="AE78" s="449"/>
      <c r="AF78" s="72">
        <v>0.5</v>
      </c>
      <c r="AG78" s="69"/>
      <c r="AH78" s="70"/>
      <c r="AI78" s="376"/>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row>
    <row r="79" spans="1:213" s="19" customFormat="1" ht="15" customHeight="1" x14ac:dyDescent="0.35">
      <c r="A79" s="401"/>
      <c r="B79" s="461"/>
      <c r="C79" s="464"/>
      <c r="D79" s="466" t="s">
        <v>21</v>
      </c>
      <c r="E79" s="455"/>
      <c r="F79" s="449"/>
      <c r="G79" s="9"/>
      <c r="H79" s="52">
        <v>5</v>
      </c>
      <c r="I79" s="8"/>
      <c r="J79" s="404"/>
      <c r="K79" s="449"/>
      <c r="L79" s="9"/>
      <c r="M79" s="52">
        <v>3</v>
      </c>
      <c r="N79" s="8"/>
      <c r="O79" s="404"/>
      <c r="P79" s="449"/>
      <c r="Q79" s="9"/>
      <c r="R79" s="52">
        <v>2</v>
      </c>
      <c r="S79" s="8"/>
      <c r="T79" s="404"/>
      <c r="U79" s="449"/>
      <c r="V79" s="9"/>
      <c r="W79" s="52">
        <v>2</v>
      </c>
      <c r="X79" s="8"/>
      <c r="Y79" s="404"/>
      <c r="Z79" s="449"/>
      <c r="AA79" s="9"/>
      <c r="AB79" s="52">
        <v>2</v>
      </c>
      <c r="AC79" s="8"/>
      <c r="AD79" s="404"/>
      <c r="AE79" s="449"/>
      <c r="AF79" s="58"/>
      <c r="AG79" s="63">
        <v>0.5</v>
      </c>
      <c r="AH79" s="59"/>
      <c r="AI79" s="376"/>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row>
    <row r="80" spans="1:213" s="19" customFormat="1" ht="15" customHeight="1" x14ac:dyDescent="0.35">
      <c r="A80" s="401"/>
      <c r="B80" s="461"/>
      <c r="C80" s="464"/>
      <c r="D80" s="454" t="s">
        <v>22</v>
      </c>
      <c r="E80" s="455"/>
      <c r="F80" s="449"/>
      <c r="G80" s="54"/>
      <c r="H80" s="10"/>
      <c r="I80" s="53">
        <v>1</v>
      </c>
      <c r="J80" s="433"/>
      <c r="K80" s="449"/>
      <c r="L80" s="54"/>
      <c r="M80" s="10"/>
      <c r="N80" s="53">
        <v>1</v>
      </c>
      <c r="O80" s="433"/>
      <c r="P80" s="449"/>
      <c r="Q80" s="54"/>
      <c r="R80" s="10"/>
      <c r="S80" s="53">
        <v>1</v>
      </c>
      <c r="T80" s="433"/>
      <c r="U80" s="449"/>
      <c r="V80" s="54"/>
      <c r="W80" s="10"/>
      <c r="X80" s="53">
        <v>1</v>
      </c>
      <c r="Y80" s="433"/>
      <c r="Z80" s="449"/>
      <c r="AA80" s="54"/>
      <c r="AB80" s="10"/>
      <c r="AC80" s="53">
        <v>1</v>
      </c>
      <c r="AD80" s="433"/>
      <c r="AE80" s="449"/>
      <c r="AF80" s="60"/>
      <c r="AG80" s="61"/>
      <c r="AH80" s="64">
        <v>0.5</v>
      </c>
      <c r="AI80" s="376"/>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row>
    <row r="81" spans="1:213" s="19" customFormat="1" ht="15" customHeight="1" thickBot="1" x14ac:dyDescent="0.4">
      <c r="A81" s="459"/>
      <c r="B81" s="462"/>
      <c r="C81" s="465"/>
      <c r="D81" s="456" t="s">
        <v>23</v>
      </c>
      <c r="E81" s="457"/>
      <c r="F81" s="449"/>
      <c r="G81" s="11">
        <f>G78-(G78*AF78)</f>
        <v>0.5</v>
      </c>
      <c r="H81" s="12">
        <f>H79-(H79*AG79)</f>
        <v>2.5</v>
      </c>
      <c r="I81" s="12">
        <f>I80-(I80*AH80)</f>
        <v>0.5</v>
      </c>
      <c r="J81" s="13">
        <f>SUM(G81:I81)</f>
        <v>3.5</v>
      </c>
      <c r="K81" s="449"/>
      <c r="L81" s="11">
        <f>L78-(L78*AF78)</f>
        <v>1</v>
      </c>
      <c r="M81" s="12">
        <f>M79-(M79*AG79)</f>
        <v>1.5</v>
      </c>
      <c r="N81" s="12">
        <f>N80-(N80*AH80)</f>
        <v>0.5</v>
      </c>
      <c r="O81" s="13">
        <f>SUM(L81:N81)</f>
        <v>3</v>
      </c>
      <c r="P81" s="449"/>
      <c r="Q81" s="11">
        <f>Q78-(Q78*AF78)</f>
        <v>0.5</v>
      </c>
      <c r="R81" s="12">
        <f>R79-(R79*AG79)</f>
        <v>1</v>
      </c>
      <c r="S81" s="12">
        <f>S80-(S80*AH80)</f>
        <v>0.5</v>
      </c>
      <c r="T81" s="13">
        <f>SUM(Q81:S81)</f>
        <v>2</v>
      </c>
      <c r="U81" s="449"/>
      <c r="V81" s="11">
        <f>V78-(V78*AF78)</f>
        <v>0.5</v>
      </c>
      <c r="W81" s="12">
        <f>W79-(W79*AG79)</f>
        <v>1</v>
      </c>
      <c r="X81" s="12">
        <f>X80-(X80*AH80)</f>
        <v>0.5</v>
      </c>
      <c r="Y81" s="13">
        <f>SUM(V81:X81)</f>
        <v>2</v>
      </c>
      <c r="Z81" s="449"/>
      <c r="AA81" s="11">
        <f>AA78-(AA78*AF78)</f>
        <v>0.5</v>
      </c>
      <c r="AB81" s="12">
        <f>AB79-(AB79*AG79)</f>
        <v>1</v>
      </c>
      <c r="AC81" s="12">
        <f>AC80-(AC80*AH80)</f>
        <v>0.5</v>
      </c>
      <c r="AD81" s="13">
        <f>SUM(AA81:AC81)</f>
        <v>2</v>
      </c>
      <c r="AE81" s="449"/>
      <c r="AF81" s="446"/>
      <c r="AG81" s="447"/>
      <c r="AH81" s="448"/>
      <c r="AI81" s="376"/>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row>
    <row r="82" spans="1:213" ht="15" customHeight="1" thickBot="1" x14ac:dyDescent="0.4">
      <c r="A82" s="384"/>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76"/>
    </row>
    <row r="83" spans="1:213" ht="15" customHeight="1" x14ac:dyDescent="0.35">
      <c r="A83" s="458">
        <v>9</v>
      </c>
      <c r="B83" s="460" t="s">
        <v>33</v>
      </c>
      <c r="C83" s="463" t="s">
        <v>178</v>
      </c>
      <c r="D83" s="452" t="s">
        <v>20</v>
      </c>
      <c r="E83" s="453"/>
      <c r="F83" s="449"/>
      <c r="G83" s="71">
        <v>1</v>
      </c>
      <c r="H83" s="66"/>
      <c r="I83" s="66"/>
      <c r="J83" s="403"/>
      <c r="K83" s="449"/>
      <c r="L83" s="71">
        <v>15</v>
      </c>
      <c r="M83" s="66"/>
      <c r="N83" s="66"/>
      <c r="O83" s="403"/>
      <c r="P83" s="449"/>
      <c r="Q83" s="71">
        <v>10</v>
      </c>
      <c r="R83" s="66"/>
      <c r="S83" s="66"/>
      <c r="T83" s="403"/>
      <c r="U83" s="449"/>
      <c r="V83" s="71">
        <v>2</v>
      </c>
      <c r="W83" s="66"/>
      <c r="X83" s="66"/>
      <c r="Y83" s="403"/>
      <c r="Z83" s="449"/>
      <c r="AA83" s="71">
        <v>1.5</v>
      </c>
      <c r="AB83" s="66"/>
      <c r="AC83" s="66"/>
      <c r="AD83" s="403"/>
      <c r="AE83" s="449"/>
      <c r="AF83" s="72">
        <v>0.1</v>
      </c>
      <c r="AG83" s="69"/>
      <c r="AH83" s="70"/>
      <c r="AI83" s="376"/>
    </row>
    <row r="84" spans="1:213" ht="15" customHeight="1" x14ac:dyDescent="0.35">
      <c r="A84" s="401"/>
      <c r="B84" s="461"/>
      <c r="C84" s="464"/>
      <c r="D84" s="466" t="s">
        <v>21</v>
      </c>
      <c r="E84" s="455"/>
      <c r="F84" s="449"/>
      <c r="G84" s="9"/>
      <c r="H84" s="52">
        <v>2</v>
      </c>
      <c r="I84" s="8"/>
      <c r="J84" s="404"/>
      <c r="K84" s="449"/>
      <c r="L84" s="9"/>
      <c r="M84" s="52">
        <v>10</v>
      </c>
      <c r="N84" s="8"/>
      <c r="O84" s="404"/>
      <c r="P84" s="449"/>
      <c r="Q84" s="9"/>
      <c r="R84" s="52">
        <v>5</v>
      </c>
      <c r="S84" s="8"/>
      <c r="T84" s="404"/>
      <c r="U84" s="449"/>
      <c r="V84" s="9"/>
      <c r="W84" s="52">
        <v>2</v>
      </c>
      <c r="X84" s="8"/>
      <c r="Y84" s="404"/>
      <c r="Z84" s="449"/>
      <c r="AA84" s="9"/>
      <c r="AB84" s="52">
        <v>2</v>
      </c>
      <c r="AC84" s="8"/>
      <c r="AD84" s="404"/>
      <c r="AE84" s="449"/>
      <c r="AF84" s="58"/>
      <c r="AG84" s="63">
        <v>0.2</v>
      </c>
      <c r="AH84" s="59"/>
      <c r="AI84" s="376"/>
    </row>
    <row r="85" spans="1:213" s="16" customFormat="1" ht="15" customHeight="1" x14ac:dyDescent="0.35">
      <c r="A85" s="401"/>
      <c r="B85" s="461"/>
      <c r="C85" s="464"/>
      <c r="D85" s="454" t="s">
        <v>22</v>
      </c>
      <c r="E85" s="455"/>
      <c r="F85" s="449"/>
      <c r="G85" s="54"/>
      <c r="H85" s="10"/>
      <c r="I85" s="53">
        <v>1</v>
      </c>
      <c r="J85" s="433"/>
      <c r="K85" s="449"/>
      <c r="L85" s="54"/>
      <c r="M85" s="10"/>
      <c r="N85" s="53">
        <v>7</v>
      </c>
      <c r="O85" s="433"/>
      <c r="P85" s="449"/>
      <c r="Q85" s="54"/>
      <c r="R85" s="10"/>
      <c r="S85" s="53">
        <v>3</v>
      </c>
      <c r="T85" s="433"/>
      <c r="U85" s="449"/>
      <c r="V85" s="54"/>
      <c r="W85" s="10"/>
      <c r="X85" s="53">
        <v>1</v>
      </c>
      <c r="Y85" s="433"/>
      <c r="Z85" s="449"/>
      <c r="AA85" s="54"/>
      <c r="AB85" s="10"/>
      <c r="AC85" s="53">
        <v>0</v>
      </c>
      <c r="AD85" s="433"/>
      <c r="AE85" s="449"/>
      <c r="AF85" s="60"/>
      <c r="AG85" s="61"/>
      <c r="AH85" s="64">
        <v>0.2</v>
      </c>
      <c r="AI85" s="376"/>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row>
    <row r="86" spans="1:213" s="16" customFormat="1" ht="15" customHeight="1" thickBot="1" x14ac:dyDescent="0.4">
      <c r="A86" s="459"/>
      <c r="B86" s="462"/>
      <c r="C86" s="465"/>
      <c r="D86" s="456" t="s">
        <v>23</v>
      </c>
      <c r="E86" s="457"/>
      <c r="F86" s="449"/>
      <c r="G86" s="11">
        <f>G83-(G83*AF83)</f>
        <v>0.9</v>
      </c>
      <c r="H86" s="12">
        <f>H84-(H84*AG84)</f>
        <v>1.6</v>
      </c>
      <c r="I86" s="12">
        <f>I85-(I85*AH85)</f>
        <v>0.8</v>
      </c>
      <c r="J86" s="13">
        <f>SUM(G86:I86)</f>
        <v>3.3</v>
      </c>
      <c r="K86" s="449"/>
      <c r="L86" s="11">
        <f>L83-(L83*AF83)</f>
        <v>13.5</v>
      </c>
      <c r="M86" s="12">
        <f>M84-(M84*AG84)</f>
        <v>8</v>
      </c>
      <c r="N86" s="12">
        <f>N85-(N85*AH85)</f>
        <v>5.6</v>
      </c>
      <c r="O86" s="13">
        <f>SUM(L86:N86)</f>
        <v>27.1</v>
      </c>
      <c r="P86" s="449"/>
      <c r="Q86" s="11">
        <f>Q83-(Q83*AF83)</f>
        <v>9</v>
      </c>
      <c r="R86" s="12">
        <f>R84-(R84*AG84)</f>
        <v>4</v>
      </c>
      <c r="S86" s="12">
        <f>S85-(S85*AH85)</f>
        <v>2.4</v>
      </c>
      <c r="T86" s="13">
        <f>SUM(Q86:S86)</f>
        <v>15.4</v>
      </c>
      <c r="U86" s="449"/>
      <c r="V86" s="11">
        <f>V83-(V83*AF83)</f>
        <v>1.8</v>
      </c>
      <c r="W86" s="12">
        <f>W84-(W84*AG84)</f>
        <v>1.6</v>
      </c>
      <c r="X86" s="12">
        <f>X85-(X85*AH85)</f>
        <v>0.8</v>
      </c>
      <c r="Y86" s="13">
        <f>SUM(V86:X86)</f>
        <v>4.2</v>
      </c>
      <c r="Z86" s="449"/>
      <c r="AA86" s="11">
        <f>AA83-(AA83*AF83)</f>
        <v>1.35</v>
      </c>
      <c r="AB86" s="12">
        <f>AB84-(AB84*AG84)</f>
        <v>1.6</v>
      </c>
      <c r="AC86" s="12">
        <f>AC85-(AC85*AH85)</f>
        <v>0</v>
      </c>
      <c r="AD86" s="13">
        <f>SUM(AA86:AC86)</f>
        <v>2.95</v>
      </c>
      <c r="AE86" s="449"/>
      <c r="AF86" s="446"/>
      <c r="AG86" s="447"/>
      <c r="AH86" s="448"/>
      <c r="AI86" s="376"/>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row>
    <row r="87" spans="1:213" s="16" customFormat="1" ht="15" customHeight="1" thickBot="1" x14ac:dyDescent="0.4">
      <c r="A87" s="384"/>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76"/>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row>
    <row r="88" spans="1:213" s="16" customFormat="1" ht="15" customHeight="1" x14ac:dyDescent="0.35">
      <c r="A88" s="458">
        <f>A83+1</f>
        <v>10</v>
      </c>
      <c r="B88" s="460" t="s">
        <v>34</v>
      </c>
      <c r="C88" s="463" t="s">
        <v>179</v>
      </c>
      <c r="D88" s="452" t="s">
        <v>20</v>
      </c>
      <c r="E88" s="453"/>
      <c r="F88" s="449"/>
      <c r="G88" s="71">
        <v>2</v>
      </c>
      <c r="H88" s="66"/>
      <c r="I88" s="66"/>
      <c r="J88" s="403"/>
      <c r="K88" s="449"/>
      <c r="L88" s="71">
        <v>5</v>
      </c>
      <c r="M88" s="66"/>
      <c r="N88" s="66"/>
      <c r="O88" s="403"/>
      <c r="P88" s="449"/>
      <c r="Q88" s="71">
        <v>2</v>
      </c>
      <c r="R88" s="66"/>
      <c r="S88" s="66"/>
      <c r="T88" s="403"/>
      <c r="U88" s="449"/>
      <c r="V88" s="71">
        <v>1</v>
      </c>
      <c r="W88" s="66"/>
      <c r="X88" s="66"/>
      <c r="Y88" s="403"/>
      <c r="Z88" s="449"/>
      <c r="AA88" s="71">
        <v>1</v>
      </c>
      <c r="AB88" s="66"/>
      <c r="AC88" s="66"/>
      <c r="AD88" s="403"/>
      <c r="AE88" s="449"/>
      <c r="AF88" s="72">
        <v>0.2</v>
      </c>
      <c r="AG88" s="69"/>
      <c r="AH88" s="70"/>
      <c r="AI88" s="376"/>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row>
    <row r="89" spans="1:213" s="16" customFormat="1" ht="15" customHeight="1" x14ac:dyDescent="0.35">
      <c r="A89" s="401"/>
      <c r="B89" s="461"/>
      <c r="C89" s="464"/>
      <c r="D89" s="466" t="s">
        <v>21</v>
      </c>
      <c r="E89" s="455"/>
      <c r="F89" s="449"/>
      <c r="G89" s="9"/>
      <c r="H89" s="52">
        <v>1</v>
      </c>
      <c r="I89" s="8"/>
      <c r="J89" s="404"/>
      <c r="K89" s="449"/>
      <c r="L89" s="9"/>
      <c r="M89" s="52">
        <v>5</v>
      </c>
      <c r="N89" s="8"/>
      <c r="O89" s="404"/>
      <c r="P89" s="449"/>
      <c r="Q89" s="9"/>
      <c r="R89" s="52">
        <v>3</v>
      </c>
      <c r="S89" s="8"/>
      <c r="T89" s="404"/>
      <c r="U89" s="449"/>
      <c r="V89" s="9"/>
      <c r="W89" s="52">
        <v>1</v>
      </c>
      <c r="X89" s="8"/>
      <c r="Y89" s="404"/>
      <c r="Z89" s="449"/>
      <c r="AA89" s="9"/>
      <c r="AB89" s="52">
        <v>1</v>
      </c>
      <c r="AC89" s="8"/>
      <c r="AD89" s="404"/>
      <c r="AE89" s="449"/>
      <c r="AF89" s="58"/>
      <c r="AG89" s="63">
        <v>0.3</v>
      </c>
      <c r="AH89" s="59"/>
      <c r="AI89" s="376"/>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row>
    <row r="90" spans="1:213" s="16" customFormat="1" ht="15" customHeight="1" x14ac:dyDescent="0.35">
      <c r="A90" s="401"/>
      <c r="B90" s="461"/>
      <c r="C90" s="464"/>
      <c r="D90" s="454" t="s">
        <v>22</v>
      </c>
      <c r="E90" s="455"/>
      <c r="F90" s="449"/>
      <c r="G90" s="54"/>
      <c r="H90" s="10"/>
      <c r="I90" s="53">
        <v>1</v>
      </c>
      <c r="J90" s="433"/>
      <c r="K90" s="449"/>
      <c r="L90" s="54"/>
      <c r="M90" s="10"/>
      <c r="N90" s="53">
        <v>1</v>
      </c>
      <c r="O90" s="433"/>
      <c r="P90" s="449"/>
      <c r="Q90" s="54"/>
      <c r="R90" s="10"/>
      <c r="S90" s="53">
        <v>1</v>
      </c>
      <c r="T90" s="433"/>
      <c r="U90" s="449"/>
      <c r="V90" s="54"/>
      <c r="W90" s="10"/>
      <c r="X90" s="53">
        <v>1</v>
      </c>
      <c r="Y90" s="433"/>
      <c r="Z90" s="449"/>
      <c r="AA90" s="54"/>
      <c r="AB90" s="10"/>
      <c r="AC90" s="53">
        <v>0</v>
      </c>
      <c r="AD90" s="433"/>
      <c r="AE90" s="449"/>
      <c r="AF90" s="60"/>
      <c r="AG90" s="61"/>
      <c r="AH90" s="64">
        <v>0.2</v>
      </c>
      <c r="AI90" s="376"/>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row>
    <row r="91" spans="1:213" s="16" customFormat="1" ht="15" customHeight="1" thickBot="1" x14ac:dyDescent="0.4">
      <c r="A91" s="459"/>
      <c r="B91" s="462"/>
      <c r="C91" s="465"/>
      <c r="D91" s="456" t="s">
        <v>23</v>
      </c>
      <c r="E91" s="457"/>
      <c r="F91" s="449"/>
      <c r="G91" s="11">
        <f>G88-(G88*AF88)</f>
        <v>1.6</v>
      </c>
      <c r="H91" s="12">
        <f>H89-(H89*AG89)</f>
        <v>0.7</v>
      </c>
      <c r="I91" s="12">
        <f>I90-(I90*AH90)</f>
        <v>0.8</v>
      </c>
      <c r="J91" s="13">
        <f>SUM(G91:I91)</f>
        <v>3.0999999999999996</v>
      </c>
      <c r="K91" s="449"/>
      <c r="L91" s="11">
        <f>L88-(L88*AF88)</f>
        <v>4</v>
      </c>
      <c r="M91" s="12">
        <f>M89-(M89*AG89)</f>
        <v>3.5</v>
      </c>
      <c r="N91" s="12">
        <f>N90-(N90*AH90)</f>
        <v>0.8</v>
      </c>
      <c r="O91" s="13">
        <f>SUM(L91:N91)</f>
        <v>8.3000000000000007</v>
      </c>
      <c r="P91" s="449"/>
      <c r="Q91" s="11">
        <f>Q88-(Q88*AF88)</f>
        <v>1.6</v>
      </c>
      <c r="R91" s="12">
        <f>R89-(R89*AG89)</f>
        <v>2.1</v>
      </c>
      <c r="S91" s="12">
        <f>S90-(S90*AH90)</f>
        <v>0.8</v>
      </c>
      <c r="T91" s="13">
        <f>SUM(Q91:S91)</f>
        <v>4.5</v>
      </c>
      <c r="U91" s="449"/>
      <c r="V91" s="11">
        <f>V88-(V88*AF88)</f>
        <v>0.8</v>
      </c>
      <c r="W91" s="12">
        <f>W89-(W89*AG89)</f>
        <v>0.7</v>
      </c>
      <c r="X91" s="12">
        <f>X90-(X90*AH90)</f>
        <v>0.8</v>
      </c>
      <c r="Y91" s="13">
        <f>SUM(V91:X91)</f>
        <v>2.2999999999999998</v>
      </c>
      <c r="Z91" s="449"/>
      <c r="AA91" s="11">
        <f>AA88-(AA88*AF88)</f>
        <v>0.8</v>
      </c>
      <c r="AB91" s="12">
        <f>AB89-(AB89*AG89)</f>
        <v>0.7</v>
      </c>
      <c r="AC91" s="12">
        <f>AC90-(AC90*AH90)</f>
        <v>0</v>
      </c>
      <c r="AD91" s="13">
        <f>SUM(AA91:AC91)</f>
        <v>1.5</v>
      </c>
      <c r="AE91" s="449"/>
      <c r="AF91" s="446"/>
      <c r="AG91" s="447"/>
      <c r="AH91" s="448"/>
      <c r="AI91" s="376"/>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row>
    <row r="92" spans="1:213" s="16" customFormat="1" ht="15" customHeight="1" thickBot="1" x14ac:dyDescent="0.4">
      <c r="A92" s="384"/>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76"/>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row>
    <row r="93" spans="1:213" s="16" customFormat="1" ht="15" customHeight="1" x14ac:dyDescent="0.35">
      <c r="A93" s="458">
        <f>A88+1</f>
        <v>11</v>
      </c>
      <c r="B93" s="460" t="s">
        <v>35</v>
      </c>
      <c r="C93" s="463" t="s">
        <v>181</v>
      </c>
      <c r="D93" s="452" t="s">
        <v>20</v>
      </c>
      <c r="E93" s="453"/>
      <c r="F93" s="449"/>
      <c r="G93" s="71">
        <v>3</v>
      </c>
      <c r="H93" s="66"/>
      <c r="I93" s="66"/>
      <c r="J93" s="403"/>
      <c r="K93" s="449"/>
      <c r="L93" s="71">
        <v>5</v>
      </c>
      <c r="M93" s="66"/>
      <c r="N93" s="66"/>
      <c r="O93" s="403"/>
      <c r="P93" s="449"/>
      <c r="Q93" s="71">
        <v>3</v>
      </c>
      <c r="R93" s="66"/>
      <c r="S93" s="66"/>
      <c r="T93" s="403"/>
      <c r="U93" s="449"/>
      <c r="V93" s="71">
        <v>1</v>
      </c>
      <c r="W93" s="66"/>
      <c r="X93" s="66"/>
      <c r="Y93" s="403"/>
      <c r="Z93" s="449"/>
      <c r="AA93" s="71">
        <v>2</v>
      </c>
      <c r="AB93" s="66"/>
      <c r="AC93" s="66"/>
      <c r="AD93" s="403"/>
      <c r="AE93" s="449"/>
      <c r="AF93" s="72">
        <v>0.4</v>
      </c>
      <c r="AG93" s="69"/>
      <c r="AH93" s="70"/>
      <c r="AI93" s="376"/>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row>
    <row r="94" spans="1:213" s="16" customFormat="1" ht="15" customHeight="1" x14ac:dyDescent="0.35">
      <c r="A94" s="401"/>
      <c r="B94" s="461"/>
      <c r="C94" s="464"/>
      <c r="D94" s="466" t="s">
        <v>21</v>
      </c>
      <c r="E94" s="455"/>
      <c r="F94" s="449"/>
      <c r="G94" s="9"/>
      <c r="H94" s="52">
        <v>6</v>
      </c>
      <c r="I94" s="8"/>
      <c r="J94" s="404"/>
      <c r="K94" s="449"/>
      <c r="L94" s="9"/>
      <c r="M94" s="52">
        <v>10</v>
      </c>
      <c r="N94" s="8"/>
      <c r="O94" s="404"/>
      <c r="P94" s="449"/>
      <c r="Q94" s="9"/>
      <c r="R94" s="52">
        <v>4</v>
      </c>
      <c r="S94" s="8"/>
      <c r="T94" s="404"/>
      <c r="U94" s="449"/>
      <c r="V94" s="9"/>
      <c r="W94" s="52">
        <v>1</v>
      </c>
      <c r="X94" s="8"/>
      <c r="Y94" s="404"/>
      <c r="Z94" s="449"/>
      <c r="AA94" s="9"/>
      <c r="AB94" s="52">
        <v>1</v>
      </c>
      <c r="AC94" s="8"/>
      <c r="AD94" s="404"/>
      <c r="AE94" s="449"/>
      <c r="AF94" s="58"/>
      <c r="AG94" s="63">
        <v>0.3</v>
      </c>
      <c r="AH94" s="59"/>
      <c r="AI94" s="376"/>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row>
    <row r="95" spans="1:213" ht="15" customHeight="1" x14ac:dyDescent="0.35">
      <c r="A95" s="401"/>
      <c r="B95" s="461"/>
      <c r="C95" s="464"/>
      <c r="D95" s="454" t="s">
        <v>22</v>
      </c>
      <c r="E95" s="455"/>
      <c r="F95" s="449"/>
      <c r="G95" s="54"/>
      <c r="H95" s="10"/>
      <c r="I95" s="53">
        <v>4</v>
      </c>
      <c r="J95" s="433"/>
      <c r="K95" s="449"/>
      <c r="L95" s="54"/>
      <c r="M95" s="10"/>
      <c r="N95" s="53">
        <v>4</v>
      </c>
      <c r="O95" s="433"/>
      <c r="P95" s="449"/>
      <c r="Q95" s="54"/>
      <c r="R95" s="10"/>
      <c r="S95" s="53">
        <v>4</v>
      </c>
      <c r="T95" s="433"/>
      <c r="U95" s="449"/>
      <c r="V95" s="54"/>
      <c r="W95" s="10"/>
      <c r="X95" s="53">
        <v>1</v>
      </c>
      <c r="Y95" s="433"/>
      <c r="Z95" s="449"/>
      <c r="AA95" s="54"/>
      <c r="AB95" s="10"/>
      <c r="AC95" s="53">
        <v>1</v>
      </c>
      <c r="AD95" s="433"/>
      <c r="AE95" s="449"/>
      <c r="AF95" s="60"/>
      <c r="AG95" s="61"/>
      <c r="AH95" s="64">
        <v>0.2</v>
      </c>
      <c r="AI95" s="376"/>
    </row>
    <row r="96" spans="1:213" ht="15" customHeight="1" thickBot="1" x14ac:dyDescent="0.4">
      <c r="A96" s="459"/>
      <c r="B96" s="462"/>
      <c r="C96" s="465"/>
      <c r="D96" s="456" t="s">
        <v>23</v>
      </c>
      <c r="E96" s="457"/>
      <c r="F96" s="449"/>
      <c r="G96" s="11">
        <f>G93-(G93*AF93)</f>
        <v>1.7999999999999998</v>
      </c>
      <c r="H96" s="12">
        <f>H94-(H94*AG94)</f>
        <v>4.2</v>
      </c>
      <c r="I96" s="12">
        <f>I95-(I95*AH95)</f>
        <v>3.2</v>
      </c>
      <c r="J96" s="13">
        <f>SUM(G96:I96)</f>
        <v>9.1999999999999993</v>
      </c>
      <c r="K96" s="449"/>
      <c r="L96" s="11">
        <f>L93-(L93*AF93)</f>
        <v>3</v>
      </c>
      <c r="M96" s="12">
        <f>M94-(M94*AG94)</f>
        <v>7</v>
      </c>
      <c r="N96" s="12">
        <f>N95-(N95*AH95)</f>
        <v>3.2</v>
      </c>
      <c r="O96" s="13">
        <f>SUM(L96:N96)</f>
        <v>13.2</v>
      </c>
      <c r="P96" s="449"/>
      <c r="Q96" s="11">
        <f>Q93-(Q93*AF93)</f>
        <v>1.7999999999999998</v>
      </c>
      <c r="R96" s="12">
        <f>R94-(R94*AG94)</f>
        <v>2.8</v>
      </c>
      <c r="S96" s="12">
        <f>S95-(S95*AH95)</f>
        <v>3.2</v>
      </c>
      <c r="T96" s="13">
        <f>SUM(Q96:S96)</f>
        <v>7.8</v>
      </c>
      <c r="U96" s="449"/>
      <c r="V96" s="11">
        <f>V93-(V93*AF93)</f>
        <v>0.6</v>
      </c>
      <c r="W96" s="12">
        <f>W94-(W94*AG94)</f>
        <v>0.7</v>
      </c>
      <c r="X96" s="12">
        <f>X95-(X95*AH95)</f>
        <v>0.8</v>
      </c>
      <c r="Y96" s="13">
        <f>SUM(V96:X96)</f>
        <v>2.0999999999999996</v>
      </c>
      <c r="Z96" s="449"/>
      <c r="AA96" s="11">
        <f>AA93-(AA93*AF93)</f>
        <v>1.2</v>
      </c>
      <c r="AB96" s="12">
        <f>AB94-(AB94*AG94)</f>
        <v>0.7</v>
      </c>
      <c r="AC96" s="12">
        <f>AC95-(AC95*AH95)</f>
        <v>0.8</v>
      </c>
      <c r="AD96" s="13">
        <f>SUM(AA96:AC96)</f>
        <v>2.7</v>
      </c>
      <c r="AE96" s="449"/>
      <c r="AF96" s="446"/>
      <c r="AG96" s="447"/>
      <c r="AH96" s="448"/>
      <c r="AI96" s="376"/>
    </row>
    <row r="97" spans="1:213" ht="15" customHeight="1" thickBot="1" x14ac:dyDescent="0.4">
      <c r="A97" s="384"/>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76"/>
    </row>
    <row r="98" spans="1:213" s="19" customFormat="1" ht="15" customHeight="1" x14ac:dyDescent="0.35">
      <c r="A98" s="458">
        <v>12</v>
      </c>
      <c r="B98" s="460" t="s">
        <v>36</v>
      </c>
      <c r="C98" s="463" t="s">
        <v>0</v>
      </c>
      <c r="D98" s="452" t="s">
        <v>20</v>
      </c>
      <c r="E98" s="453"/>
      <c r="F98" s="449"/>
      <c r="G98" s="71">
        <v>3</v>
      </c>
      <c r="H98" s="66"/>
      <c r="I98" s="66"/>
      <c r="J98" s="403"/>
      <c r="K98" s="449"/>
      <c r="L98" s="71">
        <v>5</v>
      </c>
      <c r="M98" s="66"/>
      <c r="N98" s="66"/>
      <c r="O98" s="403"/>
      <c r="P98" s="449"/>
      <c r="Q98" s="71">
        <v>3</v>
      </c>
      <c r="R98" s="66"/>
      <c r="S98" s="66"/>
      <c r="T98" s="403"/>
      <c r="U98" s="449"/>
      <c r="V98" s="71">
        <v>1</v>
      </c>
      <c r="W98" s="66"/>
      <c r="X98" s="66"/>
      <c r="Y98" s="403"/>
      <c r="Z98" s="449"/>
      <c r="AA98" s="71">
        <v>0</v>
      </c>
      <c r="AB98" s="66"/>
      <c r="AC98" s="66"/>
      <c r="AD98" s="403"/>
      <c r="AE98" s="449"/>
      <c r="AF98" s="72">
        <v>0.2</v>
      </c>
      <c r="AG98" s="69"/>
      <c r="AH98" s="70"/>
      <c r="AI98" s="376"/>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row>
    <row r="99" spans="1:213" s="19" customFormat="1" ht="15" customHeight="1" x14ac:dyDescent="0.35">
      <c r="A99" s="401"/>
      <c r="B99" s="461"/>
      <c r="C99" s="464"/>
      <c r="D99" s="466" t="s">
        <v>21</v>
      </c>
      <c r="E99" s="455"/>
      <c r="F99" s="449"/>
      <c r="G99" s="9"/>
      <c r="H99" s="52">
        <v>0</v>
      </c>
      <c r="I99" s="8"/>
      <c r="J99" s="404"/>
      <c r="K99" s="449"/>
      <c r="L99" s="9"/>
      <c r="M99" s="52">
        <v>5</v>
      </c>
      <c r="N99" s="8"/>
      <c r="O99" s="404"/>
      <c r="P99" s="449"/>
      <c r="Q99" s="9"/>
      <c r="R99" s="52">
        <v>5</v>
      </c>
      <c r="S99" s="8"/>
      <c r="T99" s="404"/>
      <c r="U99" s="449"/>
      <c r="V99" s="9"/>
      <c r="W99" s="52">
        <v>1</v>
      </c>
      <c r="X99" s="8"/>
      <c r="Y99" s="404"/>
      <c r="Z99" s="449"/>
      <c r="AA99" s="9"/>
      <c r="AB99" s="52">
        <v>1</v>
      </c>
      <c r="AC99" s="8"/>
      <c r="AD99" s="404"/>
      <c r="AE99" s="449"/>
      <c r="AF99" s="58"/>
      <c r="AG99" s="63">
        <v>0.3</v>
      </c>
      <c r="AH99" s="59"/>
      <c r="AI99" s="376"/>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row>
    <row r="100" spans="1:213" s="19" customFormat="1" ht="15" customHeight="1" x14ac:dyDescent="0.35">
      <c r="A100" s="401"/>
      <c r="B100" s="461"/>
      <c r="C100" s="464"/>
      <c r="D100" s="454" t="s">
        <v>22</v>
      </c>
      <c r="E100" s="455"/>
      <c r="F100" s="449"/>
      <c r="G100" s="54"/>
      <c r="H100" s="10"/>
      <c r="I100" s="53">
        <v>1</v>
      </c>
      <c r="J100" s="433"/>
      <c r="K100" s="449"/>
      <c r="L100" s="54"/>
      <c r="M100" s="10"/>
      <c r="N100" s="53">
        <v>2</v>
      </c>
      <c r="O100" s="433"/>
      <c r="P100" s="449"/>
      <c r="Q100" s="54"/>
      <c r="R100" s="10"/>
      <c r="S100" s="53">
        <v>1</v>
      </c>
      <c r="T100" s="433"/>
      <c r="U100" s="449"/>
      <c r="V100" s="54"/>
      <c r="W100" s="10"/>
      <c r="X100" s="53">
        <v>0</v>
      </c>
      <c r="Y100" s="433"/>
      <c r="Z100" s="449"/>
      <c r="AA100" s="54"/>
      <c r="AB100" s="10"/>
      <c r="AC100" s="53">
        <v>0</v>
      </c>
      <c r="AD100" s="433"/>
      <c r="AE100" s="449"/>
      <c r="AF100" s="60"/>
      <c r="AG100" s="61"/>
      <c r="AH100" s="64">
        <v>0.05</v>
      </c>
      <c r="AI100" s="376"/>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row>
    <row r="101" spans="1:213" s="19" customFormat="1" ht="15" customHeight="1" thickBot="1" x14ac:dyDescent="0.4">
      <c r="A101" s="459"/>
      <c r="B101" s="462"/>
      <c r="C101" s="465"/>
      <c r="D101" s="456" t="s">
        <v>23</v>
      </c>
      <c r="E101" s="457"/>
      <c r="F101" s="449"/>
      <c r="G101" s="11">
        <f>G98-(G98*AF98)</f>
        <v>2.4</v>
      </c>
      <c r="H101" s="12">
        <f>H99-(H99*AG99)</f>
        <v>0</v>
      </c>
      <c r="I101" s="12">
        <f>I100-(I100*AH100)</f>
        <v>0.95</v>
      </c>
      <c r="J101" s="13">
        <f>SUM(G101:I101)</f>
        <v>3.3499999999999996</v>
      </c>
      <c r="K101" s="449"/>
      <c r="L101" s="11">
        <f>L98-(L98*AF98)</f>
        <v>4</v>
      </c>
      <c r="M101" s="12">
        <f>M99-(M99*AG99)</f>
        <v>3.5</v>
      </c>
      <c r="N101" s="12">
        <f>N100-(N100*AH100)</f>
        <v>1.9</v>
      </c>
      <c r="O101" s="13">
        <f>SUM(L101:N101)</f>
        <v>9.4</v>
      </c>
      <c r="P101" s="449"/>
      <c r="Q101" s="11">
        <f>Q98-(Q98*AF98)</f>
        <v>2.4</v>
      </c>
      <c r="R101" s="12">
        <f>R99-(R99*AG99)</f>
        <v>3.5</v>
      </c>
      <c r="S101" s="12">
        <f>S100-(S100*AH100)</f>
        <v>0.95</v>
      </c>
      <c r="T101" s="13">
        <f>SUM(Q101:S101)</f>
        <v>6.8500000000000005</v>
      </c>
      <c r="U101" s="449"/>
      <c r="V101" s="11">
        <f>V98-(V98*AF98)</f>
        <v>0.8</v>
      </c>
      <c r="W101" s="12">
        <f>W99-(W99*AG99)</f>
        <v>0.7</v>
      </c>
      <c r="X101" s="12">
        <f>X100-(X100*AH100)</f>
        <v>0</v>
      </c>
      <c r="Y101" s="13">
        <f>SUM(V101:X101)</f>
        <v>1.5</v>
      </c>
      <c r="Z101" s="449"/>
      <c r="AA101" s="11">
        <f>AA98-(AA98*AF98)</f>
        <v>0</v>
      </c>
      <c r="AB101" s="12">
        <f>AB99-(AB99*AG99)</f>
        <v>0.7</v>
      </c>
      <c r="AC101" s="12">
        <f>AC100-(AC100*AH100)</f>
        <v>0</v>
      </c>
      <c r="AD101" s="13">
        <f>SUM(AA101:AC101)</f>
        <v>0.7</v>
      </c>
      <c r="AE101" s="449"/>
      <c r="AF101" s="446"/>
      <c r="AG101" s="447"/>
      <c r="AH101" s="448"/>
      <c r="AI101" s="376"/>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row>
    <row r="102" spans="1:213" ht="15" customHeight="1" thickBot="1" x14ac:dyDescent="0.4">
      <c r="A102" s="384"/>
      <c r="B102" s="384"/>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76"/>
    </row>
    <row r="103" spans="1:213" ht="15" customHeight="1" x14ac:dyDescent="0.35">
      <c r="A103" s="458">
        <v>13</v>
      </c>
      <c r="B103" s="460" t="s">
        <v>37</v>
      </c>
      <c r="C103" s="463" t="s">
        <v>1</v>
      </c>
      <c r="D103" s="452" t="s">
        <v>20</v>
      </c>
      <c r="E103" s="453"/>
      <c r="F103" s="449"/>
      <c r="G103" s="71">
        <v>1</v>
      </c>
      <c r="H103" s="66"/>
      <c r="I103" s="66"/>
      <c r="J103" s="403"/>
      <c r="K103" s="449"/>
      <c r="L103" s="71">
        <v>1</v>
      </c>
      <c r="M103" s="66"/>
      <c r="N103" s="66"/>
      <c r="O103" s="403"/>
      <c r="P103" s="449"/>
      <c r="Q103" s="71">
        <v>1</v>
      </c>
      <c r="R103" s="66"/>
      <c r="S103" s="66"/>
      <c r="T103" s="403"/>
      <c r="U103" s="449"/>
      <c r="V103" s="71">
        <v>1</v>
      </c>
      <c r="W103" s="66"/>
      <c r="X103" s="66"/>
      <c r="Y103" s="403"/>
      <c r="Z103" s="449"/>
      <c r="AA103" s="71">
        <v>1</v>
      </c>
      <c r="AB103" s="66"/>
      <c r="AC103" s="66"/>
      <c r="AD103" s="403"/>
      <c r="AE103" s="449"/>
      <c r="AF103" s="72">
        <v>0.05</v>
      </c>
      <c r="AG103" s="69"/>
      <c r="AH103" s="70"/>
      <c r="AI103" s="376"/>
    </row>
    <row r="104" spans="1:213" ht="15" customHeight="1" x14ac:dyDescent="0.35">
      <c r="A104" s="401"/>
      <c r="B104" s="461"/>
      <c r="C104" s="464"/>
      <c r="D104" s="466" t="s">
        <v>21</v>
      </c>
      <c r="E104" s="455"/>
      <c r="F104" s="449"/>
      <c r="G104" s="9"/>
      <c r="H104" s="52">
        <v>5</v>
      </c>
      <c r="I104" s="8"/>
      <c r="J104" s="404"/>
      <c r="K104" s="449"/>
      <c r="L104" s="9"/>
      <c r="M104" s="52">
        <v>5</v>
      </c>
      <c r="N104" s="8"/>
      <c r="O104" s="404"/>
      <c r="P104" s="449"/>
      <c r="Q104" s="9"/>
      <c r="R104" s="52">
        <v>5</v>
      </c>
      <c r="S104" s="8"/>
      <c r="T104" s="404"/>
      <c r="U104" s="449"/>
      <c r="V104" s="9"/>
      <c r="W104" s="52">
        <v>2</v>
      </c>
      <c r="X104" s="8"/>
      <c r="Y104" s="404"/>
      <c r="Z104" s="449"/>
      <c r="AA104" s="9"/>
      <c r="AB104" s="52">
        <v>1</v>
      </c>
      <c r="AC104" s="8"/>
      <c r="AD104" s="404"/>
      <c r="AE104" s="449"/>
      <c r="AF104" s="58"/>
      <c r="AG104" s="63">
        <v>0.05</v>
      </c>
      <c r="AH104" s="59"/>
      <c r="AI104" s="376"/>
    </row>
    <row r="105" spans="1:213" ht="15" customHeight="1" x14ac:dyDescent="0.35">
      <c r="A105" s="401"/>
      <c r="B105" s="461"/>
      <c r="C105" s="464"/>
      <c r="D105" s="454" t="s">
        <v>22</v>
      </c>
      <c r="E105" s="455"/>
      <c r="F105" s="449"/>
      <c r="G105" s="54"/>
      <c r="H105" s="10"/>
      <c r="I105" s="53">
        <v>3</v>
      </c>
      <c r="J105" s="433"/>
      <c r="K105" s="449"/>
      <c r="L105" s="54"/>
      <c r="M105" s="10"/>
      <c r="N105" s="53">
        <v>3</v>
      </c>
      <c r="O105" s="433"/>
      <c r="P105" s="449"/>
      <c r="Q105" s="54"/>
      <c r="R105" s="10"/>
      <c r="S105" s="53">
        <v>3</v>
      </c>
      <c r="T105" s="433"/>
      <c r="U105" s="449"/>
      <c r="V105" s="54"/>
      <c r="W105" s="10"/>
      <c r="X105" s="53">
        <v>1</v>
      </c>
      <c r="Y105" s="433"/>
      <c r="Z105" s="449"/>
      <c r="AA105" s="54"/>
      <c r="AB105" s="10"/>
      <c r="AC105" s="53">
        <v>1</v>
      </c>
      <c r="AD105" s="433"/>
      <c r="AE105" s="449"/>
      <c r="AF105" s="60"/>
      <c r="AG105" s="61"/>
      <c r="AH105" s="64">
        <v>0</v>
      </c>
      <c r="AI105" s="376"/>
    </row>
    <row r="106" spans="1:213" ht="15" customHeight="1" thickBot="1" x14ac:dyDescent="0.4">
      <c r="A106" s="459"/>
      <c r="B106" s="462"/>
      <c r="C106" s="465"/>
      <c r="D106" s="456" t="s">
        <v>23</v>
      </c>
      <c r="E106" s="457"/>
      <c r="F106" s="449"/>
      <c r="G106" s="11">
        <f>G103-(G103*AF103)</f>
        <v>0.95</v>
      </c>
      <c r="H106" s="12">
        <f>H104-(H104*AG104)</f>
        <v>4.75</v>
      </c>
      <c r="I106" s="12">
        <f>I105-(I105*AH105)</f>
        <v>3</v>
      </c>
      <c r="J106" s="13">
        <f>SUM(G106:I106)</f>
        <v>8.6999999999999993</v>
      </c>
      <c r="K106" s="449"/>
      <c r="L106" s="11">
        <f>L103-(L103*AF103)</f>
        <v>0.95</v>
      </c>
      <c r="M106" s="12">
        <f>M104-(M104*AG104)</f>
        <v>4.75</v>
      </c>
      <c r="N106" s="12">
        <f>N105-(N105*AH105)</f>
        <v>3</v>
      </c>
      <c r="O106" s="13">
        <f>SUM(L106:N106)</f>
        <v>8.6999999999999993</v>
      </c>
      <c r="P106" s="449"/>
      <c r="Q106" s="11">
        <f>Q103-(Q103*AF103)</f>
        <v>0.95</v>
      </c>
      <c r="R106" s="12">
        <f>R104-(R104*AG104)</f>
        <v>4.75</v>
      </c>
      <c r="S106" s="12">
        <f>S105-(S105*AH105)</f>
        <v>3</v>
      </c>
      <c r="T106" s="13">
        <f>SUM(Q106:S106)</f>
        <v>8.6999999999999993</v>
      </c>
      <c r="U106" s="449"/>
      <c r="V106" s="11">
        <f>V103-(V103*AF103)</f>
        <v>0.95</v>
      </c>
      <c r="W106" s="12">
        <f>W104-(W104*AG104)</f>
        <v>1.9</v>
      </c>
      <c r="X106" s="12">
        <f>X105-(X105*AH105)</f>
        <v>1</v>
      </c>
      <c r="Y106" s="13">
        <f>SUM(V106:X106)</f>
        <v>3.8499999999999996</v>
      </c>
      <c r="Z106" s="449"/>
      <c r="AA106" s="11">
        <f>AA103-(AA103*AF103)</f>
        <v>0.95</v>
      </c>
      <c r="AB106" s="12">
        <f>AB104-(AB104*AG104)</f>
        <v>0.95</v>
      </c>
      <c r="AC106" s="12">
        <f>AC105-(AC105*AH105)</f>
        <v>1</v>
      </c>
      <c r="AD106" s="13">
        <f>SUM(AA106:AC106)</f>
        <v>2.9</v>
      </c>
      <c r="AE106" s="449"/>
      <c r="AF106" s="446"/>
      <c r="AG106" s="447"/>
      <c r="AH106" s="448"/>
      <c r="AI106" s="376"/>
    </row>
    <row r="107" spans="1:213" ht="15" customHeight="1" thickBot="1" x14ac:dyDescent="0.4">
      <c r="A107" s="384"/>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76"/>
    </row>
    <row r="108" spans="1:213" ht="15" customHeight="1" x14ac:dyDescent="0.35">
      <c r="A108" s="458">
        <f>A103+1</f>
        <v>14</v>
      </c>
      <c r="B108" s="460" t="s">
        <v>38</v>
      </c>
      <c r="C108" s="463" t="s">
        <v>2</v>
      </c>
      <c r="D108" s="452" t="s">
        <v>20</v>
      </c>
      <c r="E108" s="453"/>
      <c r="F108" s="449"/>
      <c r="G108" s="71">
        <v>3</v>
      </c>
      <c r="H108" s="66"/>
      <c r="I108" s="66"/>
      <c r="J108" s="403"/>
      <c r="K108" s="449"/>
      <c r="L108" s="71">
        <v>10</v>
      </c>
      <c r="M108" s="66"/>
      <c r="N108" s="66"/>
      <c r="O108" s="403"/>
      <c r="P108" s="449"/>
      <c r="Q108" s="71">
        <v>5</v>
      </c>
      <c r="R108" s="66"/>
      <c r="S108" s="66"/>
      <c r="T108" s="403"/>
      <c r="U108" s="449"/>
      <c r="V108" s="71">
        <v>1</v>
      </c>
      <c r="W108" s="66"/>
      <c r="X108" s="66"/>
      <c r="Y108" s="403"/>
      <c r="Z108" s="449"/>
      <c r="AA108" s="71">
        <v>1</v>
      </c>
      <c r="AB108" s="66"/>
      <c r="AC108" s="66"/>
      <c r="AD108" s="403"/>
      <c r="AE108" s="449"/>
      <c r="AF108" s="72">
        <v>0.05</v>
      </c>
      <c r="AG108" s="69"/>
      <c r="AH108" s="70"/>
      <c r="AI108" s="376"/>
    </row>
    <row r="109" spans="1:213" ht="15" customHeight="1" x14ac:dyDescent="0.35">
      <c r="A109" s="401"/>
      <c r="B109" s="461"/>
      <c r="C109" s="464"/>
      <c r="D109" s="466" t="s">
        <v>21</v>
      </c>
      <c r="E109" s="455"/>
      <c r="F109" s="449"/>
      <c r="G109" s="9"/>
      <c r="H109" s="52">
        <v>2</v>
      </c>
      <c r="I109" s="8"/>
      <c r="J109" s="404"/>
      <c r="K109" s="449"/>
      <c r="L109" s="9"/>
      <c r="M109" s="52">
        <v>10</v>
      </c>
      <c r="N109" s="8"/>
      <c r="O109" s="404"/>
      <c r="P109" s="449"/>
      <c r="Q109" s="9"/>
      <c r="R109" s="52">
        <v>5</v>
      </c>
      <c r="S109" s="8"/>
      <c r="T109" s="404"/>
      <c r="U109" s="449"/>
      <c r="V109" s="9"/>
      <c r="W109" s="52">
        <v>5</v>
      </c>
      <c r="X109" s="8"/>
      <c r="Y109" s="404"/>
      <c r="Z109" s="449"/>
      <c r="AA109" s="9"/>
      <c r="AB109" s="52">
        <v>5</v>
      </c>
      <c r="AC109" s="8"/>
      <c r="AD109" s="404"/>
      <c r="AE109" s="449"/>
      <c r="AF109" s="58"/>
      <c r="AG109" s="63">
        <v>0.2</v>
      </c>
      <c r="AH109" s="59"/>
      <c r="AI109" s="376"/>
    </row>
    <row r="110" spans="1:213" ht="15" customHeight="1" x14ac:dyDescent="0.35">
      <c r="A110" s="401"/>
      <c r="B110" s="461"/>
      <c r="C110" s="464"/>
      <c r="D110" s="454" t="s">
        <v>22</v>
      </c>
      <c r="E110" s="455"/>
      <c r="F110" s="449"/>
      <c r="G110" s="54"/>
      <c r="H110" s="10"/>
      <c r="I110" s="53">
        <v>1</v>
      </c>
      <c r="J110" s="433"/>
      <c r="K110" s="449"/>
      <c r="L110" s="54"/>
      <c r="M110" s="10"/>
      <c r="N110" s="53">
        <v>1</v>
      </c>
      <c r="O110" s="433"/>
      <c r="P110" s="449"/>
      <c r="Q110" s="54"/>
      <c r="R110" s="10"/>
      <c r="S110" s="53">
        <v>1</v>
      </c>
      <c r="T110" s="433"/>
      <c r="U110" s="449"/>
      <c r="V110" s="54"/>
      <c r="W110" s="10"/>
      <c r="X110" s="53">
        <v>0</v>
      </c>
      <c r="Y110" s="433"/>
      <c r="Z110" s="449"/>
      <c r="AA110" s="54"/>
      <c r="AB110" s="10"/>
      <c r="AC110" s="53">
        <v>1</v>
      </c>
      <c r="AD110" s="433"/>
      <c r="AE110" s="449"/>
      <c r="AF110" s="60"/>
      <c r="AG110" s="61"/>
      <c r="AH110" s="64">
        <v>0</v>
      </c>
      <c r="AI110" s="376"/>
    </row>
    <row r="111" spans="1:213" ht="15" customHeight="1" thickBot="1" x14ac:dyDescent="0.4">
      <c r="A111" s="459"/>
      <c r="B111" s="462"/>
      <c r="C111" s="465"/>
      <c r="D111" s="456" t="s">
        <v>23</v>
      </c>
      <c r="E111" s="457"/>
      <c r="F111" s="449"/>
      <c r="G111" s="11">
        <f>G108-(G108*AF108)</f>
        <v>2.85</v>
      </c>
      <c r="H111" s="12">
        <f>H109-(H109*AG109)</f>
        <v>1.6</v>
      </c>
      <c r="I111" s="12">
        <f>I110-(I110*AH110)</f>
        <v>1</v>
      </c>
      <c r="J111" s="13">
        <f>SUM(G111:I111)</f>
        <v>5.45</v>
      </c>
      <c r="K111" s="449"/>
      <c r="L111" s="11">
        <f>L108-(L108*AF108)</f>
        <v>9.5</v>
      </c>
      <c r="M111" s="12">
        <f>M109-(M109*AG109)</f>
        <v>8</v>
      </c>
      <c r="N111" s="12">
        <f>N110-(N110*AH110)</f>
        <v>1</v>
      </c>
      <c r="O111" s="13">
        <f>SUM(L111:N111)</f>
        <v>18.5</v>
      </c>
      <c r="P111" s="449"/>
      <c r="Q111" s="11">
        <f>Q108-(Q108*AF108)</f>
        <v>4.75</v>
      </c>
      <c r="R111" s="12">
        <f>R109-(R109*AG109)</f>
        <v>4</v>
      </c>
      <c r="S111" s="12">
        <f>S110-(S110*AH110)</f>
        <v>1</v>
      </c>
      <c r="T111" s="13">
        <f>SUM(Q111:S111)</f>
        <v>9.75</v>
      </c>
      <c r="U111" s="449"/>
      <c r="V111" s="11">
        <f>V108-(V108*AF108)</f>
        <v>0.95</v>
      </c>
      <c r="W111" s="12">
        <f>W109-(W109*AG109)</f>
        <v>4</v>
      </c>
      <c r="X111" s="12">
        <f>X110-(X110*AH110)</f>
        <v>0</v>
      </c>
      <c r="Y111" s="13">
        <f>SUM(V111:X111)</f>
        <v>4.95</v>
      </c>
      <c r="Z111" s="449"/>
      <c r="AA111" s="11">
        <f>AA108-(AA108*AF108)</f>
        <v>0.95</v>
      </c>
      <c r="AB111" s="12">
        <f>AB109-(AB109*AG109)</f>
        <v>4</v>
      </c>
      <c r="AC111" s="12">
        <f>AC110-(AC110*AH110)</f>
        <v>1</v>
      </c>
      <c r="AD111" s="13">
        <f>SUM(AA111:AC111)</f>
        <v>5.95</v>
      </c>
      <c r="AE111" s="449"/>
      <c r="AF111" s="446"/>
      <c r="AG111" s="447"/>
      <c r="AH111" s="448"/>
      <c r="AI111" s="376"/>
    </row>
    <row r="112" spans="1:213" ht="15" customHeight="1" thickBot="1" x14ac:dyDescent="0.4">
      <c r="A112" s="384"/>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76"/>
    </row>
    <row r="113" spans="1:213" s="16" customFormat="1" ht="15" customHeight="1" x14ac:dyDescent="0.35">
      <c r="A113" s="458">
        <f>A108+1</f>
        <v>15</v>
      </c>
      <c r="B113" s="460" t="s">
        <v>39</v>
      </c>
      <c r="C113" s="463" t="s">
        <v>3</v>
      </c>
      <c r="D113" s="452" t="s">
        <v>20</v>
      </c>
      <c r="E113" s="453"/>
      <c r="F113" s="449"/>
      <c r="G113" s="71">
        <v>1.5</v>
      </c>
      <c r="H113" s="66"/>
      <c r="I113" s="66"/>
      <c r="J113" s="403"/>
      <c r="K113" s="449"/>
      <c r="L113" s="71">
        <v>1</v>
      </c>
      <c r="M113" s="66"/>
      <c r="N113" s="66"/>
      <c r="O113" s="403"/>
      <c r="P113" s="449"/>
      <c r="Q113" s="71">
        <v>1</v>
      </c>
      <c r="R113" s="66"/>
      <c r="S113" s="66"/>
      <c r="T113" s="403"/>
      <c r="U113" s="449"/>
      <c r="V113" s="71">
        <v>1</v>
      </c>
      <c r="W113" s="66"/>
      <c r="X113" s="66"/>
      <c r="Y113" s="403"/>
      <c r="Z113" s="449"/>
      <c r="AA113" s="71">
        <v>1</v>
      </c>
      <c r="AB113" s="66"/>
      <c r="AC113" s="66"/>
      <c r="AD113" s="403"/>
      <c r="AE113" s="449"/>
      <c r="AF113" s="72">
        <v>0</v>
      </c>
      <c r="AG113" s="69"/>
      <c r="AH113" s="70"/>
      <c r="AI113" s="376"/>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row>
    <row r="114" spans="1:213" s="16" customFormat="1" ht="15" customHeight="1" x14ac:dyDescent="0.35">
      <c r="A114" s="401"/>
      <c r="B114" s="461"/>
      <c r="C114" s="464"/>
      <c r="D114" s="466" t="s">
        <v>21</v>
      </c>
      <c r="E114" s="455"/>
      <c r="F114" s="449"/>
      <c r="G114" s="9"/>
      <c r="H114" s="52">
        <v>2</v>
      </c>
      <c r="I114" s="8"/>
      <c r="J114" s="404"/>
      <c r="K114" s="449"/>
      <c r="L114" s="9"/>
      <c r="M114" s="52">
        <v>2</v>
      </c>
      <c r="N114" s="8"/>
      <c r="O114" s="404"/>
      <c r="P114" s="449"/>
      <c r="Q114" s="9"/>
      <c r="R114" s="52">
        <v>2</v>
      </c>
      <c r="S114" s="8"/>
      <c r="T114" s="404"/>
      <c r="U114" s="449"/>
      <c r="V114" s="9"/>
      <c r="W114" s="52">
        <v>1</v>
      </c>
      <c r="X114" s="8"/>
      <c r="Y114" s="404"/>
      <c r="Z114" s="449"/>
      <c r="AA114" s="9"/>
      <c r="AB114" s="52">
        <v>1</v>
      </c>
      <c r="AC114" s="8"/>
      <c r="AD114" s="404"/>
      <c r="AE114" s="449"/>
      <c r="AF114" s="58"/>
      <c r="AG114" s="63">
        <v>0.2</v>
      </c>
      <c r="AH114" s="59"/>
      <c r="AI114" s="376"/>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row>
    <row r="115" spans="1:213" s="16" customFormat="1" ht="15" customHeight="1" x14ac:dyDescent="0.35">
      <c r="A115" s="401"/>
      <c r="B115" s="461"/>
      <c r="C115" s="464"/>
      <c r="D115" s="454" t="s">
        <v>22</v>
      </c>
      <c r="E115" s="455"/>
      <c r="F115" s="449"/>
      <c r="G115" s="54"/>
      <c r="H115" s="10"/>
      <c r="I115" s="53">
        <v>3</v>
      </c>
      <c r="J115" s="433"/>
      <c r="K115" s="449"/>
      <c r="L115" s="54"/>
      <c r="M115" s="10"/>
      <c r="N115" s="53">
        <v>3</v>
      </c>
      <c r="O115" s="433"/>
      <c r="P115" s="449"/>
      <c r="Q115" s="54"/>
      <c r="R115" s="10"/>
      <c r="S115" s="53">
        <v>1</v>
      </c>
      <c r="T115" s="433"/>
      <c r="U115" s="449"/>
      <c r="V115" s="54"/>
      <c r="W115" s="10"/>
      <c r="X115" s="53">
        <v>1</v>
      </c>
      <c r="Y115" s="433"/>
      <c r="Z115" s="449"/>
      <c r="AA115" s="54"/>
      <c r="AB115" s="10"/>
      <c r="AC115" s="53">
        <v>1</v>
      </c>
      <c r="AD115" s="433"/>
      <c r="AE115" s="449"/>
      <c r="AF115" s="60"/>
      <c r="AG115" s="61"/>
      <c r="AH115" s="64">
        <v>0</v>
      </c>
      <c r="AI115" s="376"/>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row>
    <row r="116" spans="1:213" s="16" customFormat="1" ht="15" customHeight="1" thickBot="1" x14ac:dyDescent="0.4">
      <c r="A116" s="459"/>
      <c r="B116" s="462"/>
      <c r="C116" s="465"/>
      <c r="D116" s="456" t="s">
        <v>23</v>
      </c>
      <c r="E116" s="457"/>
      <c r="F116" s="449"/>
      <c r="G116" s="11">
        <f>G113-(G113*AF113)</f>
        <v>1.5</v>
      </c>
      <c r="H116" s="12">
        <f>H114-(H114*AG114)</f>
        <v>1.6</v>
      </c>
      <c r="I116" s="12">
        <f>I115-(I115*AH115)</f>
        <v>3</v>
      </c>
      <c r="J116" s="13">
        <f>SUM(G116:I116)</f>
        <v>6.1</v>
      </c>
      <c r="K116" s="449"/>
      <c r="L116" s="11">
        <f>L113-(L113*AF113)</f>
        <v>1</v>
      </c>
      <c r="M116" s="12">
        <f>M114-(M114*AG114)</f>
        <v>1.6</v>
      </c>
      <c r="N116" s="12">
        <f>N115-(N115*AH115)</f>
        <v>3</v>
      </c>
      <c r="O116" s="13">
        <f>SUM(L116:N116)</f>
        <v>5.6</v>
      </c>
      <c r="P116" s="449"/>
      <c r="Q116" s="11">
        <f>Q113-(Q113*AF113)</f>
        <v>1</v>
      </c>
      <c r="R116" s="12">
        <f>R114-(R114*AG114)</f>
        <v>1.6</v>
      </c>
      <c r="S116" s="12">
        <f>S115-(S115*AH115)</f>
        <v>1</v>
      </c>
      <c r="T116" s="13">
        <f>SUM(Q116:S116)</f>
        <v>3.6</v>
      </c>
      <c r="U116" s="449"/>
      <c r="V116" s="11">
        <f>V113-(V113*AF113)</f>
        <v>1</v>
      </c>
      <c r="W116" s="12">
        <f>W114-(W114*AG114)</f>
        <v>0.8</v>
      </c>
      <c r="X116" s="12">
        <f>X115-(X115*AH115)</f>
        <v>1</v>
      </c>
      <c r="Y116" s="13">
        <f>SUM(V116:X116)</f>
        <v>2.8</v>
      </c>
      <c r="Z116" s="449"/>
      <c r="AA116" s="11">
        <f>AA113-(AA113*AF113)</f>
        <v>1</v>
      </c>
      <c r="AB116" s="12">
        <f>AB114-(AB114*AG114)</f>
        <v>0.8</v>
      </c>
      <c r="AC116" s="12">
        <f>AC115-(AC115*AH115)</f>
        <v>1</v>
      </c>
      <c r="AD116" s="13">
        <f>SUM(AA116:AC116)</f>
        <v>2.8</v>
      </c>
      <c r="AE116" s="449"/>
      <c r="AF116" s="446"/>
      <c r="AG116" s="447"/>
      <c r="AH116" s="448"/>
      <c r="AI116" s="376"/>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row>
    <row r="117" spans="1:213" s="16" customFormat="1" ht="15" customHeight="1" thickBot="1" x14ac:dyDescent="0.4">
      <c r="A117" s="384"/>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76"/>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row>
    <row r="118" spans="1:213" s="16" customFormat="1" ht="15" customHeight="1" x14ac:dyDescent="0.35">
      <c r="A118" s="458">
        <f>A113+1</f>
        <v>16</v>
      </c>
      <c r="B118" s="460" t="s">
        <v>40</v>
      </c>
      <c r="C118" s="463" t="s">
        <v>4</v>
      </c>
      <c r="D118" s="452" t="s">
        <v>20</v>
      </c>
      <c r="E118" s="453"/>
      <c r="F118" s="449"/>
      <c r="G118" s="71">
        <v>2</v>
      </c>
      <c r="H118" s="66"/>
      <c r="I118" s="66"/>
      <c r="J118" s="403"/>
      <c r="K118" s="449"/>
      <c r="L118" s="71">
        <v>5</v>
      </c>
      <c r="M118" s="66"/>
      <c r="N118" s="66"/>
      <c r="O118" s="403"/>
      <c r="P118" s="449"/>
      <c r="Q118" s="71">
        <v>5</v>
      </c>
      <c r="R118" s="66"/>
      <c r="S118" s="66"/>
      <c r="T118" s="403"/>
      <c r="U118" s="449"/>
      <c r="V118" s="71">
        <v>2</v>
      </c>
      <c r="W118" s="66"/>
      <c r="X118" s="66"/>
      <c r="Y118" s="403"/>
      <c r="Z118" s="449"/>
      <c r="AA118" s="71">
        <v>2</v>
      </c>
      <c r="AB118" s="66"/>
      <c r="AC118" s="66"/>
      <c r="AD118" s="403"/>
      <c r="AE118" s="449"/>
      <c r="AF118" s="72">
        <v>0.2</v>
      </c>
      <c r="AG118" s="69"/>
      <c r="AH118" s="70"/>
      <c r="AI118" s="376"/>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row>
    <row r="119" spans="1:213" s="16" customFormat="1" ht="15" customHeight="1" x14ac:dyDescent="0.35">
      <c r="A119" s="401"/>
      <c r="B119" s="461"/>
      <c r="C119" s="464"/>
      <c r="D119" s="466" t="s">
        <v>21</v>
      </c>
      <c r="E119" s="455"/>
      <c r="F119" s="449"/>
      <c r="G119" s="9"/>
      <c r="H119" s="52">
        <v>5</v>
      </c>
      <c r="I119" s="8"/>
      <c r="J119" s="404"/>
      <c r="K119" s="449"/>
      <c r="L119" s="9"/>
      <c r="M119" s="52">
        <v>15</v>
      </c>
      <c r="N119" s="8"/>
      <c r="O119" s="404"/>
      <c r="P119" s="449"/>
      <c r="Q119" s="9"/>
      <c r="R119" s="52">
        <v>10</v>
      </c>
      <c r="S119" s="8"/>
      <c r="T119" s="404"/>
      <c r="U119" s="449"/>
      <c r="V119" s="9"/>
      <c r="W119" s="52">
        <v>4</v>
      </c>
      <c r="X119" s="8"/>
      <c r="Y119" s="404"/>
      <c r="Z119" s="449"/>
      <c r="AA119" s="9"/>
      <c r="AB119" s="52">
        <v>4</v>
      </c>
      <c r="AC119" s="8"/>
      <c r="AD119" s="404"/>
      <c r="AE119" s="449"/>
      <c r="AF119" s="58"/>
      <c r="AG119" s="63">
        <v>0.3</v>
      </c>
      <c r="AH119" s="59"/>
      <c r="AI119" s="376"/>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row>
    <row r="120" spans="1:213" s="16" customFormat="1" ht="15" customHeight="1" x14ac:dyDescent="0.35">
      <c r="A120" s="401"/>
      <c r="B120" s="461"/>
      <c r="C120" s="464"/>
      <c r="D120" s="454" t="s">
        <v>22</v>
      </c>
      <c r="E120" s="455"/>
      <c r="F120" s="449"/>
      <c r="G120" s="54"/>
      <c r="H120" s="10"/>
      <c r="I120" s="53">
        <v>2</v>
      </c>
      <c r="J120" s="433"/>
      <c r="K120" s="449"/>
      <c r="L120" s="54"/>
      <c r="M120" s="10"/>
      <c r="N120" s="53">
        <v>10</v>
      </c>
      <c r="O120" s="433"/>
      <c r="P120" s="449"/>
      <c r="Q120" s="54"/>
      <c r="R120" s="10"/>
      <c r="S120" s="53">
        <v>5</v>
      </c>
      <c r="T120" s="433"/>
      <c r="U120" s="449"/>
      <c r="V120" s="54"/>
      <c r="W120" s="10"/>
      <c r="X120" s="53">
        <v>1</v>
      </c>
      <c r="Y120" s="433"/>
      <c r="Z120" s="449"/>
      <c r="AA120" s="54"/>
      <c r="AB120" s="10"/>
      <c r="AC120" s="53">
        <v>1</v>
      </c>
      <c r="AD120" s="433"/>
      <c r="AE120" s="449"/>
      <c r="AF120" s="60"/>
      <c r="AG120" s="61"/>
      <c r="AH120" s="64">
        <v>0.05</v>
      </c>
      <c r="AI120" s="376"/>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row>
    <row r="121" spans="1:213" s="16" customFormat="1" ht="15" customHeight="1" thickBot="1" x14ac:dyDescent="0.4">
      <c r="A121" s="459"/>
      <c r="B121" s="462"/>
      <c r="C121" s="465"/>
      <c r="D121" s="456" t="s">
        <v>23</v>
      </c>
      <c r="E121" s="457"/>
      <c r="F121" s="449"/>
      <c r="G121" s="11">
        <f>G118-(G118*AF118)</f>
        <v>1.6</v>
      </c>
      <c r="H121" s="12">
        <f>H119-(H119*AG119)</f>
        <v>3.5</v>
      </c>
      <c r="I121" s="12">
        <f>I120-(I120*AH120)</f>
        <v>1.9</v>
      </c>
      <c r="J121" s="13">
        <f>SUM(G121:I121)</f>
        <v>7</v>
      </c>
      <c r="K121" s="449"/>
      <c r="L121" s="11">
        <f>L118-(L118*AF118)</f>
        <v>4</v>
      </c>
      <c r="M121" s="12">
        <f>M119-(M119*AG119)</f>
        <v>10.5</v>
      </c>
      <c r="N121" s="12">
        <f>N120-(N120*AH120)</f>
        <v>9.5</v>
      </c>
      <c r="O121" s="13">
        <f>SUM(L121:N121)</f>
        <v>24</v>
      </c>
      <c r="P121" s="449"/>
      <c r="Q121" s="11">
        <f>Q118-(Q118*AF118)</f>
        <v>4</v>
      </c>
      <c r="R121" s="12">
        <f>R119-(R119*AG119)</f>
        <v>7</v>
      </c>
      <c r="S121" s="12">
        <f>S120-(S120*AH120)</f>
        <v>4.75</v>
      </c>
      <c r="T121" s="13">
        <f>SUM(Q121:S121)</f>
        <v>15.75</v>
      </c>
      <c r="U121" s="449"/>
      <c r="V121" s="11">
        <f>V118-(V118*AF118)</f>
        <v>1.6</v>
      </c>
      <c r="W121" s="12">
        <f>W119-(W119*AG119)</f>
        <v>2.8</v>
      </c>
      <c r="X121" s="12">
        <f>X120-(X120*AH120)</f>
        <v>0.95</v>
      </c>
      <c r="Y121" s="13">
        <f>SUM(V121:X121)</f>
        <v>5.3500000000000005</v>
      </c>
      <c r="Z121" s="449"/>
      <c r="AA121" s="11">
        <f>AA118-(AA118*AF118)</f>
        <v>1.6</v>
      </c>
      <c r="AB121" s="12">
        <f>AB119-(AB119*AG119)</f>
        <v>2.8</v>
      </c>
      <c r="AC121" s="12">
        <f>AC120-(AC120*AH120)</f>
        <v>0.95</v>
      </c>
      <c r="AD121" s="13">
        <f>SUM(AA121:AC121)</f>
        <v>5.3500000000000005</v>
      </c>
      <c r="AE121" s="449"/>
      <c r="AF121" s="446"/>
      <c r="AG121" s="447"/>
      <c r="AH121" s="448"/>
      <c r="AI121" s="376"/>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row>
    <row r="122" spans="1:213" s="16" customFormat="1" ht="15" customHeight="1" thickBot="1" x14ac:dyDescent="0.4">
      <c r="A122" s="384"/>
      <c r="B122" s="38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384"/>
      <c r="AI122" s="376"/>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row>
    <row r="123" spans="1:213" s="16" customFormat="1" ht="15" customHeight="1" x14ac:dyDescent="0.35">
      <c r="A123" s="458">
        <f>A118+1</f>
        <v>17</v>
      </c>
      <c r="B123" s="460" t="s">
        <v>5</v>
      </c>
      <c r="C123" s="467" t="s">
        <v>6</v>
      </c>
      <c r="D123" s="452" t="s">
        <v>20</v>
      </c>
      <c r="E123" s="453"/>
      <c r="F123" s="449"/>
      <c r="G123" s="71">
        <v>2</v>
      </c>
      <c r="H123" s="66"/>
      <c r="I123" s="66"/>
      <c r="J123" s="403"/>
      <c r="K123" s="449"/>
      <c r="L123" s="71">
        <v>5</v>
      </c>
      <c r="M123" s="66"/>
      <c r="N123" s="66"/>
      <c r="O123" s="403"/>
      <c r="P123" s="449"/>
      <c r="Q123" s="71">
        <v>4</v>
      </c>
      <c r="R123" s="66"/>
      <c r="S123" s="66"/>
      <c r="T123" s="403"/>
      <c r="U123" s="449"/>
      <c r="V123" s="71">
        <v>2</v>
      </c>
      <c r="W123" s="66"/>
      <c r="X123" s="66"/>
      <c r="Y123" s="403"/>
      <c r="Z123" s="449"/>
      <c r="AA123" s="71">
        <v>1</v>
      </c>
      <c r="AB123" s="66"/>
      <c r="AC123" s="66"/>
      <c r="AD123" s="403"/>
      <c r="AE123" s="449"/>
      <c r="AF123" s="72">
        <v>0.2</v>
      </c>
      <c r="AG123" s="69"/>
      <c r="AH123" s="70"/>
      <c r="AI123" s="376"/>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row>
    <row r="124" spans="1:213" s="16" customFormat="1" ht="15" customHeight="1" x14ac:dyDescent="0.35">
      <c r="A124" s="401"/>
      <c r="B124" s="461"/>
      <c r="C124" s="468"/>
      <c r="D124" s="466" t="s">
        <v>21</v>
      </c>
      <c r="E124" s="455"/>
      <c r="F124" s="449"/>
      <c r="G124" s="9"/>
      <c r="H124" s="52">
        <v>6</v>
      </c>
      <c r="I124" s="8"/>
      <c r="J124" s="404"/>
      <c r="K124" s="449"/>
      <c r="L124" s="9"/>
      <c r="M124" s="52">
        <v>15</v>
      </c>
      <c r="N124" s="8"/>
      <c r="O124" s="404"/>
      <c r="P124" s="449"/>
      <c r="Q124" s="9"/>
      <c r="R124" s="52">
        <v>6</v>
      </c>
      <c r="S124" s="8"/>
      <c r="T124" s="404"/>
      <c r="U124" s="449"/>
      <c r="V124" s="9"/>
      <c r="W124" s="52">
        <v>2</v>
      </c>
      <c r="X124" s="8"/>
      <c r="Y124" s="404"/>
      <c r="Z124" s="449"/>
      <c r="AA124" s="9"/>
      <c r="AB124" s="52">
        <v>2</v>
      </c>
      <c r="AC124" s="8"/>
      <c r="AD124" s="404"/>
      <c r="AE124" s="449"/>
      <c r="AF124" s="58"/>
      <c r="AG124" s="63">
        <v>0.3</v>
      </c>
      <c r="AH124" s="59"/>
      <c r="AI124" s="376"/>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row>
    <row r="125" spans="1:213" s="16" customFormat="1" ht="15" customHeight="1" x14ac:dyDescent="0.35">
      <c r="A125" s="401"/>
      <c r="B125" s="461"/>
      <c r="C125" s="468"/>
      <c r="D125" s="454" t="s">
        <v>22</v>
      </c>
      <c r="E125" s="455"/>
      <c r="F125" s="449"/>
      <c r="G125" s="54"/>
      <c r="H125" s="10"/>
      <c r="I125" s="53">
        <v>2</v>
      </c>
      <c r="J125" s="433"/>
      <c r="K125" s="449"/>
      <c r="L125" s="54"/>
      <c r="M125" s="10"/>
      <c r="N125" s="53">
        <v>10</v>
      </c>
      <c r="O125" s="433"/>
      <c r="P125" s="449"/>
      <c r="Q125" s="54"/>
      <c r="R125" s="10"/>
      <c r="S125" s="53">
        <v>4</v>
      </c>
      <c r="T125" s="433"/>
      <c r="U125" s="449"/>
      <c r="V125" s="54"/>
      <c r="W125" s="10"/>
      <c r="X125" s="53">
        <v>1</v>
      </c>
      <c r="Y125" s="433"/>
      <c r="Z125" s="449"/>
      <c r="AA125" s="54"/>
      <c r="AB125" s="10"/>
      <c r="AC125" s="53">
        <v>0</v>
      </c>
      <c r="AD125" s="433"/>
      <c r="AE125" s="449"/>
      <c r="AF125" s="60"/>
      <c r="AG125" s="61"/>
      <c r="AH125" s="64">
        <v>0</v>
      </c>
      <c r="AI125" s="376"/>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row>
    <row r="126" spans="1:213" s="16" customFormat="1" ht="15" customHeight="1" thickBot="1" x14ac:dyDescent="0.4">
      <c r="A126" s="459"/>
      <c r="B126" s="462"/>
      <c r="C126" s="469"/>
      <c r="D126" s="456" t="s">
        <v>23</v>
      </c>
      <c r="E126" s="457"/>
      <c r="F126" s="449"/>
      <c r="G126" s="11">
        <f>G123-(G123*AF123)</f>
        <v>1.6</v>
      </c>
      <c r="H126" s="12">
        <f>H124-(H124*AG124)</f>
        <v>4.2</v>
      </c>
      <c r="I126" s="12">
        <f>I125-(I125*AH125)</f>
        <v>2</v>
      </c>
      <c r="J126" s="13">
        <f>SUM(G126:I126)</f>
        <v>7.8000000000000007</v>
      </c>
      <c r="K126" s="449"/>
      <c r="L126" s="11">
        <f>L123-(L123*AF123)</f>
        <v>4</v>
      </c>
      <c r="M126" s="12">
        <f>M124-(M124*AG124)</f>
        <v>10.5</v>
      </c>
      <c r="N126" s="12">
        <f>N125-(N125*AH125)</f>
        <v>10</v>
      </c>
      <c r="O126" s="13">
        <f>SUM(L126:N126)</f>
        <v>24.5</v>
      </c>
      <c r="P126" s="449"/>
      <c r="Q126" s="11">
        <f>Q123-(Q123*AF123)</f>
        <v>3.2</v>
      </c>
      <c r="R126" s="12">
        <f>R124-(R124*AG124)</f>
        <v>4.2</v>
      </c>
      <c r="S126" s="12">
        <f>S125-(S125*AH125)</f>
        <v>4</v>
      </c>
      <c r="T126" s="13">
        <f>SUM(Q126:S126)</f>
        <v>11.4</v>
      </c>
      <c r="U126" s="449"/>
      <c r="V126" s="11">
        <f>V123-(V123*AF123)</f>
        <v>1.6</v>
      </c>
      <c r="W126" s="12">
        <f>W124-(W124*AG124)</f>
        <v>1.4</v>
      </c>
      <c r="X126" s="12">
        <f>X125-(X125*AH125)</f>
        <v>1</v>
      </c>
      <c r="Y126" s="13">
        <f>SUM(V126:X126)</f>
        <v>4</v>
      </c>
      <c r="Z126" s="449"/>
      <c r="AA126" s="11">
        <f>AA123-(AA123*AF123)</f>
        <v>0.8</v>
      </c>
      <c r="AB126" s="12">
        <f>AB124-(AB124*AG124)</f>
        <v>1.4</v>
      </c>
      <c r="AC126" s="12">
        <f>AC125-(AC125*AH125)</f>
        <v>0</v>
      </c>
      <c r="AD126" s="13">
        <f>SUM(AA126:AC126)</f>
        <v>2.2000000000000002</v>
      </c>
      <c r="AE126" s="449"/>
      <c r="AF126" s="446"/>
      <c r="AG126" s="447"/>
      <c r="AH126" s="448"/>
      <c r="AI126" s="376"/>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row>
    <row r="127" spans="1:213" s="16" customFormat="1" ht="15" customHeight="1" thickBot="1" x14ac:dyDescent="0.4">
      <c r="A127" s="384"/>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76"/>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row>
    <row r="128" spans="1:213" s="16" customFormat="1" ht="15" customHeight="1" x14ac:dyDescent="0.35">
      <c r="A128" s="458">
        <f>A123+1</f>
        <v>18</v>
      </c>
      <c r="B128" s="460" t="s">
        <v>41</v>
      </c>
      <c r="C128" s="463" t="s">
        <v>7</v>
      </c>
      <c r="D128" s="452" t="s">
        <v>20</v>
      </c>
      <c r="E128" s="453"/>
      <c r="F128" s="449"/>
      <c r="G128" s="71">
        <v>2</v>
      </c>
      <c r="H128" s="66"/>
      <c r="I128" s="66"/>
      <c r="J128" s="403"/>
      <c r="K128" s="449"/>
      <c r="L128" s="71">
        <v>5</v>
      </c>
      <c r="M128" s="66"/>
      <c r="N128" s="66"/>
      <c r="O128" s="403"/>
      <c r="P128" s="449"/>
      <c r="Q128" s="71">
        <v>2</v>
      </c>
      <c r="R128" s="66"/>
      <c r="S128" s="66"/>
      <c r="T128" s="403"/>
      <c r="U128" s="449"/>
      <c r="V128" s="71">
        <v>2</v>
      </c>
      <c r="W128" s="66"/>
      <c r="X128" s="66"/>
      <c r="Y128" s="403"/>
      <c r="Z128" s="449"/>
      <c r="AA128" s="71">
        <v>1</v>
      </c>
      <c r="AB128" s="66"/>
      <c r="AC128" s="66"/>
      <c r="AD128" s="403"/>
      <c r="AE128" s="449"/>
      <c r="AF128" s="72">
        <v>0.3</v>
      </c>
      <c r="AG128" s="69"/>
      <c r="AH128" s="70"/>
      <c r="AI128" s="376"/>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row>
    <row r="129" spans="1:213" s="16" customFormat="1" ht="15" customHeight="1" x14ac:dyDescent="0.35">
      <c r="A129" s="401"/>
      <c r="B129" s="461"/>
      <c r="C129" s="464"/>
      <c r="D129" s="466" t="s">
        <v>21</v>
      </c>
      <c r="E129" s="455"/>
      <c r="F129" s="449"/>
      <c r="G129" s="9"/>
      <c r="H129" s="52">
        <v>20</v>
      </c>
      <c r="I129" s="8"/>
      <c r="J129" s="404"/>
      <c r="K129" s="449"/>
      <c r="L129" s="9"/>
      <c r="M129" s="52">
        <v>30</v>
      </c>
      <c r="N129" s="8"/>
      <c r="O129" s="404"/>
      <c r="P129" s="449"/>
      <c r="Q129" s="9"/>
      <c r="R129" s="52">
        <v>15</v>
      </c>
      <c r="S129" s="8"/>
      <c r="T129" s="404"/>
      <c r="U129" s="449"/>
      <c r="V129" s="9"/>
      <c r="W129" s="52">
        <v>5</v>
      </c>
      <c r="X129" s="8"/>
      <c r="Y129" s="404"/>
      <c r="Z129" s="449"/>
      <c r="AA129" s="9"/>
      <c r="AB129" s="52">
        <v>3</v>
      </c>
      <c r="AC129" s="8"/>
      <c r="AD129" s="404"/>
      <c r="AE129" s="449"/>
      <c r="AF129" s="58"/>
      <c r="AG129" s="63">
        <v>0.5</v>
      </c>
      <c r="AH129" s="59"/>
      <c r="AI129" s="376"/>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row>
    <row r="130" spans="1:213" s="16" customFormat="1" ht="15" customHeight="1" x14ac:dyDescent="0.35">
      <c r="A130" s="401"/>
      <c r="B130" s="461"/>
      <c r="C130" s="464"/>
      <c r="D130" s="454" t="s">
        <v>22</v>
      </c>
      <c r="E130" s="455"/>
      <c r="F130" s="449"/>
      <c r="G130" s="54"/>
      <c r="H130" s="10"/>
      <c r="I130" s="53">
        <v>10</v>
      </c>
      <c r="J130" s="433"/>
      <c r="K130" s="449"/>
      <c r="L130" s="54"/>
      <c r="M130" s="10"/>
      <c r="N130" s="53">
        <v>15</v>
      </c>
      <c r="O130" s="433"/>
      <c r="P130" s="449"/>
      <c r="Q130" s="54"/>
      <c r="R130" s="10"/>
      <c r="S130" s="53">
        <v>5</v>
      </c>
      <c r="T130" s="433"/>
      <c r="U130" s="449"/>
      <c r="V130" s="54"/>
      <c r="W130" s="10"/>
      <c r="X130" s="53">
        <v>2</v>
      </c>
      <c r="Y130" s="433"/>
      <c r="Z130" s="449"/>
      <c r="AA130" s="54"/>
      <c r="AB130" s="10"/>
      <c r="AC130" s="53">
        <v>1</v>
      </c>
      <c r="AD130" s="433"/>
      <c r="AE130" s="449"/>
      <c r="AF130" s="60"/>
      <c r="AG130" s="61"/>
      <c r="AH130" s="64">
        <v>0.2</v>
      </c>
      <c r="AI130" s="376"/>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row>
    <row r="131" spans="1:213" s="16" customFormat="1" ht="15" customHeight="1" thickBot="1" x14ac:dyDescent="0.4">
      <c r="A131" s="459"/>
      <c r="B131" s="462"/>
      <c r="C131" s="465"/>
      <c r="D131" s="456" t="s">
        <v>23</v>
      </c>
      <c r="E131" s="457"/>
      <c r="F131" s="449"/>
      <c r="G131" s="11">
        <f>G128-(G128*AF128)</f>
        <v>1.4</v>
      </c>
      <c r="H131" s="12">
        <f>H129-(H129*AG129)</f>
        <v>10</v>
      </c>
      <c r="I131" s="12">
        <f>I130-(I130*AH130)</f>
        <v>8</v>
      </c>
      <c r="J131" s="13">
        <f>SUM(G131:I131)</f>
        <v>19.399999999999999</v>
      </c>
      <c r="K131" s="449"/>
      <c r="L131" s="11">
        <f>L128-(L128*AF128)</f>
        <v>3.5</v>
      </c>
      <c r="M131" s="12">
        <f>M129-(M129*AG129)</f>
        <v>15</v>
      </c>
      <c r="N131" s="12">
        <f>N130-(N130*AH130)</f>
        <v>12</v>
      </c>
      <c r="O131" s="13">
        <f>SUM(L131:N131)</f>
        <v>30.5</v>
      </c>
      <c r="P131" s="449"/>
      <c r="Q131" s="11">
        <f>Q128-(Q128*AF128)</f>
        <v>1.4</v>
      </c>
      <c r="R131" s="12">
        <f>R129-(R129*AG129)</f>
        <v>7.5</v>
      </c>
      <c r="S131" s="12">
        <f>S130-(S130*AH130)</f>
        <v>4</v>
      </c>
      <c r="T131" s="13">
        <f>SUM(Q131:S131)</f>
        <v>12.9</v>
      </c>
      <c r="U131" s="449"/>
      <c r="V131" s="11">
        <f>V128-(V128*AF128)</f>
        <v>1.4</v>
      </c>
      <c r="W131" s="12">
        <f>W129-(W129*AG129)</f>
        <v>2.5</v>
      </c>
      <c r="X131" s="12">
        <f>X130-(X130*AH130)</f>
        <v>1.6</v>
      </c>
      <c r="Y131" s="13">
        <f>SUM(V131:X131)</f>
        <v>5.5</v>
      </c>
      <c r="Z131" s="449"/>
      <c r="AA131" s="11">
        <f>AA128-(AA128*AF128)</f>
        <v>0.7</v>
      </c>
      <c r="AB131" s="12">
        <f>AB129-(AB129*AG129)</f>
        <v>1.5</v>
      </c>
      <c r="AC131" s="12">
        <f>AC130-(AC130*AH130)</f>
        <v>0.8</v>
      </c>
      <c r="AD131" s="13">
        <f>SUM(AA131:AC131)</f>
        <v>3</v>
      </c>
      <c r="AE131" s="449"/>
      <c r="AF131" s="446"/>
      <c r="AG131" s="447"/>
      <c r="AH131" s="448"/>
      <c r="AI131" s="376"/>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row>
    <row r="132" spans="1:213" s="16" customFormat="1" ht="15" customHeight="1" thickBot="1" x14ac:dyDescent="0.4">
      <c r="A132" s="384"/>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76"/>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row>
    <row r="133" spans="1:213" s="16" customFormat="1" ht="15" customHeight="1" x14ac:dyDescent="0.35">
      <c r="A133" s="458">
        <f>A128+1</f>
        <v>19</v>
      </c>
      <c r="B133" s="460" t="s">
        <v>42</v>
      </c>
      <c r="C133" s="463" t="s">
        <v>8</v>
      </c>
      <c r="D133" s="452" t="s">
        <v>20</v>
      </c>
      <c r="E133" s="453"/>
      <c r="F133" s="449"/>
      <c r="G133" s="71">
        <v>2</v>
      </c>
      <c r="H133" s="66"/>
      <c r="I133" s="66"/>
      <c r="J133" s="403"/>
      <c r="K133" s="449"/>
      <c r="L133" s="71">
        <v>5</v>
      </c>
      <c r="M133" s="66"/>
      <c r="N133" s="66"/>
      <c r="O133" s="403"/>
      <c r="P133" s="449"/>
      <c r="Q133" s="71">
        <v>2</v>
      </c>
      <c r="R133" s="66"/>
      <c r="S133" s="66"/>
      <c r="T133" s="403"/>
      <c r="U133" s="449"/>
      <c r="V133" s="71">
        <v>2</v>
      </c>
      <c r="W133" s="66"/>
      <c r="X133" s="66"/>
      <c r="Y133" s="403"/>
      <c r="Z133" s="449"/>
      <c r="AA133" s="71">
        <v>2</v>
      </c>
      <c r="AB133" s="66"/>
      <c r="AC133" s="66"/>
      <c r="AD133" s="403"/>
      <c r="AE133" s="449"/>
      <c r="AF133" s="72">
        <v>0</v>
      </c>
      <c r="AG133" s="69"/>
      <c r="AH133" s="70"/>
      <c r="AI133" s="376"/>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row>
    <row r="134" spans="1:213" s="16" customFormat="1" ht="15" customHeight="1" x14ac:dyDescent="0.35">
      <c r="A134" s="401"/>
      <c r="B134" s="461"/>
      <c r="C134" s="464"/>
      <c r="D134" s="466" t="s">
        <v>21</v>
      </c>
      <c r="E134" s="455"/>
      <c r="F134" s="449"/>
      <c r="G134" s="9"/>
      <c r="H134" s="52">
        <v>4</v>
      </c>
      <c r="I134" s="8"/>
      <c r="J134" s="404"/>
      <c r="K134" s="449"/>
      <c r="L134" s="9"/>
      <c r="M134" s="52">
        <v>10</v>
      </c>
      <c r="N134" s="8"/>
      <c r="O134" s="404"/>
      <c r="P134" s="449"/>
      <c r="Q134" s="9"/>
      <c r="R134" s="52">
        <v>5</v>
      </c>
      <c r="S134" s="8"/>
      <c r="T134" s="404"/>
      <c r="U134" s="449"/>
      <c r="V134" s="9"/>
      <c r="W134" s="52">
        <v>2</v>
      </c>
      <c r="X134" s="8"/>
      <c r="Y134" s="404"/>
      <c r="Z134" s="449"/>
      <c r="AA134" s="9"/>
      <c r="AB134" s="52">
        <v>2</v>
      </c>
      <c r="AC134" s="8"/>
      <c r="AD134" s="404"/>
      <c r="AE134" s="449"/>
      <c r="AF134" s="58"/>
      <c r="AG134" s="63">
        <v>0</v>
      </c>
      <c r="AH134" s="59"/>
      <c r="AI134" s="376"/>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row>
    <row r="135" spans="1:213" s="16" customFormat="1" ht="15" customHeight="1" x14ac:dyDescent="0.35">
      <c r="A135" s="401"/>
      <c r="B135" s="461"/>
      <c r="C135" s="464"/>
      <c r="D135" s="454" t="s">
        <v>22</v>
      </c>
      <c r="E135" s="455"/>
      <c r="F135" s="449"/>
      <c r="G135" s="54"/>
      <c r="H135" s="10"/>
      <c r="I135" s="53">
        <v>1</v>
      </c>
      <c r="J135" s="433"/>
      <c r="K135" s="449"/>
      <c r="L135" s="54"/>
      <c r="M135" s="10"/>
      <c r="N135" s="53">
        <v>5</v>
      </c>
      <c r="O135" s="433"/>
      <c r="P135" s="449"/>
      <c r="Q135" s="54"/>
      <c r="R135" s="10"/>
      <c r="S135" s="53">
        <v>2</v>
      </c>
      <c r="T135" s="433"/>
      <c r="U135" s="449"/>
      <c r="V135" s="54"/>
      <c r="W135" s="10"/>
      <c r="X135" s="53">
        <v>1</v>
      </c>
      <c r="Y135" s="433"/>
      <c r="Z135" s="449"/>
      <c r="AA135" s="54"/>
      <c r="AB135" s="10"/>
      <c r="AC135" s="53">
        <v>0</v>
      </c>
      <c r="AD135" s="433"/>
      <c r="AE135" s="449"/>
      <c r="AF135" s="60"/>
      <c r="AG135" s="61"/>
      <c r="AH135" s="64">
        <v>0</v>
      </c>
      <c r="AI135" s="376"/>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row>
    <row r="136" spans="1:213" s="16" customFormat="1" ht="15" customHeight="1" thickBot="1" x14ac:dyDescent="0.4">
      <c r="A136" s="459"/>
      <c r="B136" s="462"/>
      <c r="C136" s="465"/>
      <c r="D136" s="456" t="s">
        <v>23</v>
      </c>
      <c r="E136" s="457"/>
      <c r="F136" s="449"/>
      <c r="G136" s="11">
        <f>G133-(G133*AF133)</f>
        <v>2</v>
      </c>
      <c r="H136" s="12">
        <f>H134-(H134*AG134)</f>
        <v>4</v>
      </c>
      <c r="I136" s="12">
        <f>I135-(I135*AH135)</f>
        <v>1</v>
      </c>
      <c r="J136" s="13">
        <f>SUM(G136:I136)</f>
        <v>7</v>
      </c>
      <c r="K136" s="449"/>
      <c r="L136" s="11">
        <f>L133-(L133*AF133)</f>
        <v>5</v>
      </c>
      <c r="M136" s="12">
        <f>M134-(M134*AG134)</f>
        <v>10</v>
      </c>
      <c r="N136" s="12">
        <f>N135-(N135*AH135)</f>
        <v>5</v>
      </c>
      <c r="O136" s="13">
        <f>SUM(L136:N136)</f>
        <v>20</v>
      </c>
      <c r="P136" s="449"/>
      <c r="Q136" s="11">
        <f>Q133-(Q133*AF133)</f>
        <v>2</v>
      </c>
      <c r="R136" s="12">
        <f>R134-(R134*AG134)</f>
        <v>5</v>
      </c>
      <c r="S136" s="12">
        <f>S135-(S135*AH135)</f>
        <v>2</v>
      </c>
      <c r="T136" s="13">
        <f>SUM(Q136:S136)</f>
        <v>9</v>
      </c>
      <c r="U136" s="449"/>
      <c r="V136" s="11">
        <f>V133-(V133*AF133)</f>
        <v>2</v>
      </c>
      <c r="W136" s="12">
        <f>W134-(W134*AG134)</f>
        <v>2</v>
      </c>
      <c r="X136" s="12">
        <f>X135-(X135*AH135)</f>
        <v>1</v>
      </c>
      <c r="Y136" s="13">
        <f>SUM(V136:X136)</f>
        <v>5</v>
      </c>
      <c r="Z136" s="449"/>
      <c r="AA136" s="11">
        <f>AA133-(AA133*AF133)</f>
        <v>2</v>
      </c>
      <c r="AB136" s="12">
        <f>AB134-(AB134*AG134)</f>
        <v>2</v>
      </c>
      <c r="AC136" s="12">
        <f>AC135-(AC135*AH135)</f>
        <v>0</v>
      </c>
      <c r="AD136" s="13">
        <f>SUM(AA136:AC136)</f>
        <v>4</v>
      </c>
      <c r="AE136" s="449"/>
      <c r="AF136" s="446"/>
      <c r="AG136" s="447"/>
      <c r="AH136" s="448"/>
      <c r="AI136" s="376"/>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row>
    <row r="137" spans="1:213" s="16" customFormat="1" ht="15" customHeight="1" thickBot="1" x14ac:dyDescent="0.4">
      <c r="A137" s="384"/>
      <c r="B137" s="384"/>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c r="AG137" s="384"/>
      <c r="AH137" s="384"/>
      <c r="AI137" s="376"/>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row>
    <row r="138" spans="1:213" s="16" customFormat="1" ht="15" customHeight="1" x14ac:dyDescent="0.35">
      <c r="A138" s="458">
        <v>20</v>
      </c>
      <c r="B138" s="460" t="s">
        <v>157</v>
      </c>
      <c r="C138" s="463" t="s">
        <v>9</v>
      </c>
      <c r="D138" s="452" t="s">
        <v>20</v>
      </c>
      <c r="E138" s="453"/>
      <c r="F138" s="449"/>
      <c r="G138" s="71">
        <v>0</v>
      </c>
      <c r="H138" s="66"/>
      <c r="I138" s="66"/>
      <c r="J138" s="403"/>
      <c r="K138" s="449"/>
      <c r="L138" s="71">
        <v>5</v>
      </c>
      <c r="M138" s="66"/>
      <c r="N138" s="66"/>
      <c r="O138" s="403"/>
      <c r="P138" s="449"/>
      <c r="Q138" s="71">
        <v>5</v>
      </c>
      <c r="R138" s="66"/>
      <c r="S138" s="66"/>
      <c r="T138" s="403"/>
      <c r="U138" s="449"/>
      <c r="V138" s="71">
        <v>5</v>
      </c>
      <c r="W138" s="66"/>
      <c r="X138" s="66"/>
      <c r="Y138" s="403"/>
      <c r="Z138" s="449"/>
      <c r="AA138" s="71">
        <v>1</v>
      </c>
      <c r="AB138" s="66"/>
      <c r="AC138" s="66"/>
      <c r="AD138" s="403"/>
      <c r="AE138" s="449"/>
      <c r="AF138" s="72">
        <v>0.3</v>
      </c>
      <c r="AG138" s="69"/>
      <c r="AH138" s="70"/>
      <c r="AI138" s="376"/>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row>
    <row r="139" spans="1:213" s="16" customFormat="1" ht="15" customHeight="1" x14ac:dyDescent="0.35">
      <c r="A139" s="401"/>
      <c r="B139" s="461"/>
      <c r="C139" s="464"/>
      <c r="D139" s="466" t="s">
        <v>21</v>
      </c>
      <c r="E139" s="455"/>
      <c r="F139" s="449"/>
      <c r="G139" s="9"/>
      <c r="H139" s="52">
        <v>0</v>
      </c>
      <c r="I139" s="8"/>
      <c r="J139" s="404"/>
      <c r="K139" s="449"/>
      <c r="L139" s="9"/>
      <c r="M139" s="52">
        <v>2</v>
      </c>
      <c r="N139" s="8"/>
      <c r="O139" s="404"/>
      <c r="P139" s="449"/>
      <c r="Q139" s="9"/>
      <c r="R139" s="52">
        <v>2</v>
      </c>
      <c r="S139" s="8"/>
      <c r="T139" s="404"/>
      <c r="U139" s="449"/>
      <c r="V139" s="9"/>
      <c r="W139" s="52">
        <v>2</v>
      </c>
      <c r="X139" s="8"/>
      <c r="Y139" s="404"/>
      <c r="Z139" s="449"/>
      <c r="AA139" s="9"/>
      <c r="AB139" s="52">
        <v>1</v>
      </c>
      <c r="AC139" s="8"/>
      <c r="AD139" s="404"/>
      <c r="AE139" s="449"/>
      <c r="AF139" s="58"/>
      <c r="AG139" s="63">
        <v>0.1</v>
      </c>
      <c r="AH139" s="59"/>
      <c r="AI139" s="376"/>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row>
    <row r="140" spans="1:213" s="16" customFormat="1" ht="15" customHeight="1" x14ac:dyDescent="0.35">
      <c r="A140" s="401"/>
      <c r="B140" s="461"/>
      <c r="C140" s="464"/>
      <c r="D140" s="454" t="s">
        <v>22</v>
      </c>
      <c r="E140" s="455"/>
      <c r="F140" s="449"/>
      <c r="G140" s="54"/>
      <c r="H140" s="10"/>
      <c r="I140" s="53">
        <v>0</v>
      </c>
      <c r="J140" s="433"/>
      <c r="K140" s="449"/>
      <c r="L140" s="54"/>
      <c r="M140" s="10"/>
      <c r="N140" s="53">
        <v>0</v>
      </c>
      <c r="O140" s="433"/>
      <c r="P140" s="449"/>
      <c r="Q140" s="54"/>
      <c r="R140" s="10"/>
      <c r="S140" s="53">
        <v>0</v>
      </c>
      <c r="T140" s="433"/>
      <c r="U140" s="449"/>
      <c r="V140" s="54"/>
      <c r="W140" s="10"/>
      <c r="X140" s="53">
        <v>0</v>
      </c>
      <c r="Y140" s="433"/>
      <c r="Z140" s="449"/>
      <c r="AA140" s="54"/>
      <c r="AB140" s="10"/>
      <c r="AC140" s="53">
        <v>0</v>
      </c>
      <c r="AD140" s="433"/>
      <c r="AE140" s="449"/>
      <c r="AF140" s="60"/>
      <c r="AG140" s="61"/>
      <c r="AH140" s="64">
        <v>0</v>
      </c>
      <c r="AI140" s="376"/>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row>
    <row r="141" spans="1:213" s="16" customFormat="1" ht="15" customHeight="1" thickBot="1" x14ac:dyDescent="0.4">
      <c r="A141" s="459"/>
      <c r="B141" s="462"/>
      <c r="C141" s="465"/>
      <c r="D141" s="456" t="s">
        <v>23</v>
      </c>
      <c r="E141" s="457"/>
      <c r="F141" s="449"/>
      <c r="G141" s="11">
        <f>G138-(G138*AF138)</f>
        <v>0</v>
      </c>
      <c r="H141" s="12">
        <f>H139-(H139*AG139)</f>
        <v>0</v>
      </c>
      <c r="I141" s="12">
        <f>I140-(I140*AH140)</f>
        <v>0</v>
      </c>
      <c r="J141" s="13">
        <f>SUM(G141:I141)</f>
        <v>0</v>
      </c>
      <c r="K141" s="449"/>
      <c r="L141" s="11">
        <f>L138-(L138*AF138)</f>
        <v>3.5</v>
      </c>
      <c r="M141" s="12">
        <f>M139-(M139*AG139)</f>
        <v>1.8</v>
      </c>
      <c r="N141" s="12">
        <f>N140-(N140*AH140)</f>
        <v>0</v>
      </c>
      <c r="O141" s="13">
        <f>SUM(L141:N141)</f>
        <v>5.3</v>
      </c>
      <c r="P141" s="449"/>
      <c r="Q141" s="11">
        <f>Q138-(Q138*AF138)</f>
        <v>3.5</v>
      </c>
      <c r="R141" s="12">
        <f>R139-(R139*AG139)</f>
        <v>1.8</v>
      </c>
      <c r="S141" s="12">
        <f>S140-(S140*AH140)</f>
        <v>0</v>
      </c>
      <c r="T141" s="13">
        <f>SUM(Q141:S141)</f>
        <v>5.3</v>
      </c>
      <c r="U141" s="449"/>
      <c r="V141" s="11">
        <f>V138-(V138*AF138)</f>
        <v>3.5</v>
      </c>
      <c r="W141" s="12">
        <f>W139-(W139*AG139)</f>
        <v>1.8</v>
      </c>
      <c r="X141" s="12">
        <f>X140-(X140*AH140)</f>
        <v>0</v>
      </c>
      <c r="Y141" s="13">
        <f>SUM(V141:X141)</f>
        <v>5.3</v>
      </c>
      <c r="Z141" s="449"/>
      <c r="AA141" s="11">
        <f>AA138-(AA138*AF138)</f>
        <v>0.7</v>
      </c>
      <c r="AB141" s="12">
        <f>AB139-(AB139*AG139)</f>
        <v>0.9</v>
      </c>
      <c r="AC141" s="12">
        <f>AC140-(AC140*AH140)</f>
        <v>0</v>
      </c>
      <c r="AD141" s="13">
        <f>SUM(AA141:AC141)</f>
        <v>1.6</v>
      </c>
      <c r="AE141" s="449"/>
      <c r="AF141" s="446"/>
      <c r="AG141" s="447"/>
      <c r="AH141" s="448"/>
      <c r="AI141" s="376"/>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row>
    <row r="142" spans="1:213" s="16" customFormat="1" ht="15" customHeight="1" thickBot="1" x14ac:dyDescent="0.4">
      <c r="A142" s="384"/>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c r="AG142" s="384"/>
      <c r="AH142" s="384"/>
      <c r="AI142" s="376"/>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row>
    <row r="143" spans="1:213" s="16" customFormat="1" ht="15" customHeight="1" x14ac:dyDescent="0.35">
      <c r="A143" s="458">
        <v>21</v>
      </c>
      <c r="B143" s="460" t="s">
        <v>158</v>
      </c>
      <c r="C143" s="463" t="s">
        <v>11</v>
      </c>
      <c r="D143" s="452" t="s">
        <v>20</v>
      </c>
      <c r="E143" s="453"/>
      <c r="F143" s="449"/>
      <c r="G143" s="71">
        <v>0</v>
      </c>
      <c r="H143" s="66"/>
      <c r="I143" s="66"/>
      <c r="J143" s="403"/>
      <c r="K143" s="449"/>
      <c r="L143" s="71">
        <v>5</v>
      </c>
      <c r="M143" s="66"/>
      <c r="N143" s="66"/>
      <c r="O143" s="403"/>
      <c r="P143" s="449"/>
      <c r="Q143" s="71">
        <v>5</v>
      </c>
      <c r="R143" s="66"/>
      <c r="S143" s="66"/>
      <c r="T143" s="403"/>
      <c r="U143" s="449"/>
      <c r="V143" s="71">
        <v>5</v>
      </c>
      <c r="W143" s="66"/>
      <c r="X143" s="66"/>
      <c r="Y143" s="403"/>
      <c r="Z143" s="449"/>
      <c r="AA143" s="71">
        <v>1</v>
      </c>
      <c r="AB143" s="66"/>
      <c r="AC143" s="66"/>
      <c r="AD143" s="403"/>
      <c r="AE143" s="449"/>
      <c r="AF143" s="72">
        <v>0.4</v>
      </c>
      <c r="AG143" s="69"/>
      <c r="AH143" s="70"/>
      <c r="AI143" s="376"/>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row>
    <row r="144" spans="1:213" s="16" customFormat="1" ht="15" customHeight="1" x14ac:dyDescent="0.35">
      <c r="A144" s="401"/>
      <c r="B144" s="461"/>
      <c r="C144" s="464"/>
      <c r="D144" s="466" t="s">
        <v>21</v>
      </c>
      <c r="E144" s="455"/>
      <c r="F144" s="449"/>
      <c r="G144" s="9"/>
      <c r="H144" s="52">
        <v>0</v>
      </c>
      <c r="I144" s="8"/>
      <c r="J144" s="404"/>
      <c r="K144" s="449"/>
      <c r="L144" s="9"/>
      <c r="M144" s="52">
        <v>2</v>
      </c>
      <c r="N144" s="8"/>
      <c r="O144" s="404"/>
      <c r="P144" s="449"/>
      <c r="Q144" s="9"/>
      <c r="R144" s="52">
        <v>2</v>
      </c>
      <c r="S144" s="8"/>
      <c r="T144" s="404"/>
      <c r="U144" s="449"/>
      <c r="V144" s="9"/>
      <c r="W144" s="52">
        <v>2</v>
      </c>
      <c r="X144" s="8"/>
      <c r="Y144" s="404"/>
      <c r="Z144" s="449"/>
      <c r="AA144" s="9"/>
      <c r="AB144" s="52">
        <v>1</v>
      </c>
      <c r="AC144" s="8"/>
      <c r="AD144" s="404"/>
      <c r="AE144" s="449"/>
      <c r="AF144" s="58"/>
      <c r="AG144" s="63">
        <v>0.3</v>
      </c>
      <c r="AH144" s="59"/>
      <c r="AI144" s="376"/>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row>
    <row r="145" spans="1:213" s="16" customFormat="1" ht="15" customHeight="1" x14ac:dyDescent="0.35">
      <c r="A145" s="401"/>
      <c r="B145" s="461"/>
      <c r="C145" s="464"/>
      <c r="D145" s="454" t="s">
        <v>22</v>
      </c>
      <c r="E145" s="455"/>
      <c r="F145" s="449"/>
      <c r="G145" s="54"/>
      <c r="H145" s="10"/>
      <c r="I145" s="53">
        <v>0</v>
      </c>
      <c r="J145" s="433"/>
      <c r="K145" s="449"/>
      <c r="L145" s="54"/>
      <c r="M145" s="10"/>
      <c r="N145" s="53">
        <v>0</v>
      </c>
      <c r="O145" s="433"/>
      <c r="P145" s="449"/>
      <c r="Q145" s="54"/>
      <c r="R145" s="10"/>
      <c r="S145" s="53">
        <v>0</v>
      </c>
      <c r="T145" s="433"/>
      <c r="U145" s="449"/>
      <c r="V145" s="54"/>
      <c r="W145" s="10"/>
      <c r="X145" s="53">
        <v>0</v>
      </c>
      <c r="Y145" s="433"/>
      <c r="Z145" s="449"/>
      <c r="AA145" s="54"/>
      <c r="AB145" s="10"/>
      <c r="AC145" s="53">
        <v>0</v>
      </c>
      <c r="AD145" s="433"/>
      <c r="AE145" s="449"/>
      <c r="AF145" s="60"/>
      <c r="AG145" s="61"/>
      <c r="AH145" s="64">
        <v>0</v>
      </c>
      <c r="AI145" s="376"/>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row>
    <row r="146" spans="1:213" s="16" customFormat="1" ht="15" customHeight="1" thickBot="1" x14ac:dyDescent="0.4">
      <c r="A146" s="459"/>
      <c r="B146" s="462"/>
      <c r="C146" s="465"/>
      <c r="D146" s="456" t="s">
        <v>23</v>
      </c>
      <c r="E146" s="457"/>
      <c r="F146" s="449"/>
      <c r="G146" s="11">
        <f>G143-(G143*AF143)</f>
        <v>0</v>
      </c>
      <c r="H146" s="12">
        <f>H144-(H144*AG144)</f>
        <v>0</v>
      </c>
      <c r="I146" s="12">
        <f>I145-(I145*AH145)</f>
        <v>0</v>
      </c>
      <c r="J146" s="13">
        <f>SUM(G146:I146)</f>
        <v>0</v>
      </c>
      <c r="K146" s="449"/>
      <c r="L146" s="11">
        <f>L143-(L143*AF143)</f>
        <v>3</v>
      </c>
      <c r="M146" s="12">
        <f>M144-(M144*AG144)</f>
        <v>1.4</v>
      </c>
      <c r="N146" s="12">
        <f>N145-(N145*AH145)</f>
        <v>0</v>
      </c>
      <c r="O146" s="13">
        <f>SUM(L146:N146)</f>
        <v>4.4000000000000004</v>
      </c>
      <c r="P146" s="449"/>
      <c r="Q146" s="11">
        <f>Q143-(Q143*AF143)</f>
        <v>3</v>
      </c>
      <c r="R146" s="12">
        <f>R144-(R144*AG144)</f>
        <v>1.4</v>
      </c>
      <c r="S146" s="12">
        <f>S145-(S145*AH145)</f>
        <v>0</v>
      </c>
      <c r="T146" s="13">
        <f>SUM(Q146:S146)</f>
        <v>4.4000000000000004</v>
      </c>
      <c r="U146" s="449"/>
      <c r="V146" s="11">
        <f>V143-(V143*AF143)</f>
        <v>3</v>
      </c>
      <c r="W146" s="12">
        <f>W144-(W144*AG144)</f>
        <v>1.4</v>
      </c>
      <c r="X146" s="12">
        <f>X145-(X145*AH145)</f>
        <v>0</v>
      </c>
      <c r="Y146" s="13">
        <f>SUM(V146:X146)</f>
        <v>4.4000000000000004</v>
      </c>
      <c r="Z146" s="449"/>
      <c r="AA146" s="11">
        <f>AA143-(AA143*AF143)</f>
        <v>0.6</v>
      </c>
      <c r="AB146" s="12">
        <f>AB144-(AB144*AG144)</f>
        <v>0.7</v>
      </c>
      <c r="AC146" s="12">
        <f>AC145-(AC145*AH145)</f>
        <v>0</v>
      </c>
      <c r="AD146" s="13">
        <f>SUM(AA146:AC146)</f>
        <v>1.2999999999999998</v>
      </c>
      <c r="AE146" s="449"/>
      <c r="AF146" s="446"/>
      <c r="AG146" s="447"/>
      <c r="AH146" s="448"/>
      <c r="AI146" s="376"/>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row>
    <row r="147" spans="1:213" s="16" customFormat="1" ht="15" customHeight="1" thickBot="1" x14ac:dyDescent="0.4">
      <c r="A147" s="384"/>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76"/>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row>
    <row r="148" spans="1:213" s="16" customFormat="1" ht="15" customHeight="1" x14ac:dyDescent="0.35">
      <c r="A148" s="458">
        <v>22</v>
      </c>
      <c r="B148" s="460" t="s">
        <v>159</v>
      </c>
      <c r="C148" s="463" t="s">
        <v>12</v>
      </c>
      <c r="D148" s="452" t="s">
        <v>20</v>
      </c>
      <c r="E148" s="453"/>
      <c r="F148" s="449"/>
      <c r="G148" s="71">
        <v>1.5</v>
      </c>
      <c r="H148" s="66"/>
      <c r="I148" s="66"/>
      <c r="J148" s="403"/>
      <c r="K148" s="449"/>
      <c r="L148" s="71">
        <v>2</v>
      </c>
      <c r="M148" s="66"/>
      <c r="N148" s="66"/>
      <c r="O148" s="403"/>
      <c r="P148" s="449"/>
      <c r="Q148" s="71">
        <v>2</v>
      </c>
      <c r="R148" s="66"/>
      <c r="S148" s="66"/>
      <c r="T148" s="403"/>
      <c r="U148" s="449"/>
      <c r="V148" s="71">
        <v>1</v>
      </c>
      <c r="W148" s="66"/>
      <c r="X148" s="66"/>
      <c r="Y148" s="403"/>
      <c r="Z148" s="449"/>
      <c r="AA148" s="71">
        <v>1</v>
      </c>
      <c r="AB148" s="66"/>
      <c r="AC148" s="66"/>
      <c r="AD148" s="403"/>
      <c r="AE148" s="449"/>
      <c r="AF148" s="72">
        <v>0.3</v>
      </c>
      <c r="AG148" s="69"/>
      <c r="AH148" s="70"/>
      <c r="AI148" s="376"/>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row>
    <row r="149" spans="1:213" s="16" customFormat="1" ht="15" customHeight="1" x14ac:dyDescent="0.35">
      <c r="A149" s="401"/>
      <c r="B149" s="461"/>
      <c r="C149" s="464"/>
      <c r="D149" s="466" t="s">
        <v>21</v>
      </c>
      <c r="E149" s="455"/>
      <c r="F149" s="449"/>
      <c r="G149" s="9"/>
      <c r="H149" s="52">
        <v>0</v>
      </c>
      <c r="I149" s="8"/>
      <c r="J149" s="404"/>
      <c r="K149" s="449"/>
      <c r="L149" s="9"/>
      <c r="M149" s="52">
        <v>2</v>
      </c>
      <c r="N149" s="8"/>
      <c r="O149" s="404"/>
      <c r="P149" s="449"/>
      <c r="Q149" s="9"/>
      <c r="R149" s="52">
        <v>2</v>
      </c>
      <c r="S149" s="8"/>
      <c r="T149" s="404"/>
      <c r="U149" s="449"/>
      <c r="V149" s="9"/>
      <c r="W149" s="52">
        <v>2</v>
      </c>
      <c r="X149" s="8"/>
      <c r="Y149" s="404"/>
      <c r="Z149" s="449"/>
      <c r="AA149" s="9"/>
      <c r="AB149" s="52">
        <v>2</v>
      </c>
      <c r="AC149" s="8"/>
      <c r="AD149" s="404"/>
      <c r="AE149" s="449"/>
      <c r="AF149" s="58"/>
      <c r="AG149" s="63">
        <v>0.3</v>
      </c>
      <c r="AH149" s="59"/>
      <c r="AI149" s="376"/>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row>
    <row r="150" spans="1:213" s="16" customFormat="1" ht="15" customHeight="1" x14ac:dyDescent="0.35">
      <c r="A150" s="401"/>
      <c r="B150" s="461"/>
      <c r="C150" s="464"/>
      <c r="D150" s="454" t="s">
        <v>22</v>
      </c>
      <c r="E150" s="455"/>
      <c r="F150" s="449"/>
      <c r="G150" s="54"/>
      <c r="H150" s="10"/>
      <c r="I150" s="53">
        <v>0</v>
      </c>
      <c r="J150" s="433"/>
      <c r="K150" s="449"/>
      <c r="L150" s="54"/>
      <c r="M150" s="10"/>
      <c r="N150" s="53">
        <v>0</v>
      </c>
      <c r="O150" s="433"/>
      <c r="P150" s="449"/>
      <c r="Q150" s="54"/>
      <c r="R150" s="10"/>
      <c r="S150" s="53">
        <v>0</v>
      </c>
      <c r="T150" s="433"/>
      <c r="U150" s="449"/>
      <c r="V150" s="54"/>
      <c r="W150" s="10"/>
      <c r="X150" s="53">
        <v>0</v>
      </c>
      <c r="Y150" s="433"/>
      <c r="Z150" s="449"/>
      <c r="AA150" s="54"/>
      <c r="AB150" s="10"/>
      <c r="AC150" s="53">
        <v>0</v>
      </c>
      <c r="AD150" s="433"/>
      <c r="AE150" s="449"/>
      <c r="AF150" s="60"/>
      <c r="AG150" s="61"/>
      <c r="AH150" s="64">
        <v>0</v>
      </c>
      <c r="AI150" s="376"/>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row>
    <row r="151" spans="1:213" s="16" customFormat="1" ht="15" customHeight="1" thickBot="1" x14ac:dyDescent="0.4">
      <c r="A151" s="459"/>
      <c r="B151" s="462"/>
      <c r="C151" s="465"/>
      <c r="D151" s="456" t="s">
        <v>23</v>
      </c>
      <c r="E151" s="457"/>
      <c r="F151" s="449"/>
      <c r="G151" s="11">
        <f>G148-(G148*AF148)</f>
        <v>1.05</v>
      </c>
      <c r="H151" s="12">
        <f>H149-(H149*AG149)</f>
        <v>0</v>
      </c>
      <c r="I151" s="12">
        <f>I150-(I150*AH150)</f>
        <v>0</v>
      </c>
      <c r="J151" s="13">
        <f>SUM(G151:I151)</f>
        <v>1.05</v>
      </c>
      <c r="K151" s="449"/>
      <c r="L151" s="11">
        <f>L148-(L148*AF148)</f>
        <v>1.4</v>
      </c>
      <c r="M151" s="12">
        <f>M149-(M149*AG149)</f>
        <v>1.4</v>
      </c>
      <c r="N151" s="12">
        <f>N150-(N150*AH150)</f>
        <v>0</v>
      </c>
      <c r="O151" s="13">
        <f>SUM(L151:N151)</f>
        <v>2.8</v>
      </c>
      <c r="P151" s="449"/>
      <c r="Q151" s="11">
        <f>Q148-(Q148*AF148)</f>
        <v>1.4</v>
      </c>
      <c r="R151" s="12">
        <f>R149-(R149*AG149)</f>
        <v>1.4</v>
      </c>
      <c r="S151" s="12">
        <f>S150-(S150*AH150)</f>
        <v>0</v>
      </c>
      <c r="T151" s="13">
        <f>SUM(Q151:S151)</f>
        <v>2.8</v>
      </c>
      <c r="U151" s="449"/>
      <c r="V151" s="11">
        <f>V148-(V148*AF148)</f>
        <v>0.7</v>
      </c>
      <c r="W151" s="12">
        <f>W149-(W149*AG149)</f>
        <v>1.4</v>
      </c>
      <c r="X151" s="12">
        <f>X150-(X150*AH150)</f>
        <v>0</v>
      </c>
      <c r="Y151" s="13">
        <f>SUM(V151:X151)</f>
        <v>2.0999999999999996</v>
      </c>
      <c r="Z151" s="449"/>
      <c r="AA151" s="11">
        <f>AA148-(AA148*AF148)</f>
        <v>0.7</v>
      </c>
      <c r="AB151" s="12">
        <f>AB149-(AB149*AG149)</f>
        <v>1.4</v>
      </c>
      <c r="AC151" s="12">
        <f>AC150-(AC150*AH150)</f>
        <v>0</v>
      </c>
      <c r="AD151" s="13">
        <f>SUM(AA151:AC151)</f>
        <v>2.0999999999999996</v>
      </c>
      <c r="AE151" s="449"/>
      <c r="AF151" s="446"/>
      <c r="AG151" s="447"/>
      <c r="AH151" s="448"/>
      <c r="AI151" s="376"/>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row>
    <row r="152" spans="1:213" s="16" customFormat="1" ht="15" customHeight="1" thickBot="1" x14ac:dyDescent="0.4">
      <c r="A152" s="384"/>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76"/>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row>
    <row r="153" spans="1:213" s="16" customFormat="1" ht="15" customHeight="1" x14ac:dyDescent="0.35">
      <c r="A153" s="458">
        <v>23</v>
      </c>
      <c r="B153" s="460" t="s">
        <v>43</v>
      </c>
      <c r="C153" s="463" t="s">
        <v>13</v>
      </c>
      <c r="D153" s="452" t="s">
        <v>20</v>
      </c>
      <c r="E153" s="453"/>
      <c r="F153" s="449"/>
      <c r="G153" s="71">
        <v>2</v>
      </c>
      <c r="H153" s="66"/>
      <c r="I153" s="66"/>
      <c r="J153" s="403"/>
      <c r="K153" s="449"/>
      <c r="L153" s="71">
        <v>10</v>
      </c>
      <c r="M153" s="66"/>
      <c r="N153" s="66"/>
      <c r="O153" s="403"/>
      <c r="P153" s="449"/>
      <c r="Q153" s="71">
        <v>3</v>
      </c>
      <c r="R153" s="66"/>
      <c r="S153" s="66"/>
      <c r="T153" s="403"/>
      <c r="U153" s="449"/>
      <c r="V153" s="71">
        <v>1</v>
      </c>
      <c r="W153" s="66"/>
      <c r="X153" s="66"/>
      <c r="Y153" s="403"/>
      <c r="Z153" s="449"/>
      <c r="AA153" s="71">
        <v>1</v>
      </c>
      <c r="AB153" s="66"/>
      <c r="AC153" s="66"/>
      <c r="AD153" s="403"/>
      <c r="AE153" s="449"/>
      <c r="AF153" s="72">
        <v>0.2</v>
      </c>
      <c r="AG153" s="69"/>
      <c r="AH153" s="70"/>
      <c r="AI153" s="376"/>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row>
    <row r="154" spans="1:213" s="16" customFormat="1" ht="15" customHeight="1" x14ac:dyDescent="0.35">
      <c r="A154" s="401"/>
      <c r="B154" s="461"/>
      <c r="C154" s="464"/>
      <c r="D154" s="466" t="s">
        <v>21</v>
      </c>
      <c r="E154" s="455"/>
      <c r="F154" s="449"/>
      <c r="G154" s="9"/>
      <c r="H154" s="52">
        <v>5</v>
      </c>
      <c r="I154" s="8"/>
      <c r="J154" s="404"/>
      <c r="K154" s="449"/>
      <c r="L154" s="9"/>
      <c r="M154" s="52">
        <v>10</v>
      </c>
      <c r="N154" s="8"/>
      <c r="O154" s="404"/>
      <c r="P154" s="449"/>
      <c r="Q154" s="9"/>
      <c r="R154" s="52">
        <v>5</v>
      </c>
      <c r="S154" s="8"/>
      <c r="T154" s="404"/>
      <c r="U154" s="449"/>
      <c r="V154" s="9"/>
      <c r="W154" s="52">
        <v>1</v>
      </c>
      <c r="X154" s="8"/>
      <c r="Y154" s="404"/>
      <c r="Z154" s="449"/>
      <c r="AA154" s="9"/>
      <c r="AB154" s="52">
        <v>1</v>
      </c>
      <c r="AC154" s="8"/>
      <c r="AD154" s="404"/>
      <c r="AE154" s="449"/>
      <c r="AF154" s="58"/>
      <c r="AG154" s="63">
        <v>0.2</v>
      </c>
      <c r="AH154" s="59"/>
      <c r="AI154" s="376"/>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row>
    <row r="155" spans="1:213" s="16" customFormat="1" ht="15" customHeight="1" x14ac:dyDescent="0.35">
      <c r="A155" s="401"/>
      <c r="B155" s="461"/>
      <c r="C155" s="464"/>
      <c r="D155" s="454" t="s">
        <v>22</v>
      </c>
      <c r="E155" s="455"/>
      <c r="F155" s="449"/>
      <c r="G155" s="54"/>
      <c r="H155" s="10"/>
      <c r="I155" s="53">
        <v>1</v>
      </c>
      <c r="J155" s="433"/>
      <c r="K155" s="449"/>
      <c r="L155" s="54"/>
      <c r="M155" s="10"/>
      <c r="N155" s="53">
        <v>5</v>
      </c>
      <c r="O155" s="433"/>
      <c r="P155" s="449"/>
      <c r="Q155" s="54"/>
      <c r="R155" s="10"/>
      <c r="S155" s="53">
        <v>2</v>
      </c>
      <c r="T155" s="433"/>
      <c r="U155" s="449"/>
      <c r="V155" s="54"/>
      <c r="W155" s="10"/>
      <c r="X155" s="53">
        <v>1</v>
      </c>
      <c r="Y155" s="433"/>
      <c r="Z155" s="449"/>
      <c r="AA155" s="54"/>
      <c r="AB155" s="10"/>
      <c r="AC155" s="53">
        <v>1</v>
      </c>
      <c r="AD155" s="433"/>
      <c r="AE155" s="449"/>
      <c r="AF155" s="60"/>
      <c r="AG155" s="61"/>
      <c r="AH155" s="64">
        <v>0</v>
      </c>
      <c r="AI155" s="376"/>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row>
    <row r="156" spans="1:213" s="16" customFormat="1" ht="15" customHeight="1" thickBot="1" x14ac:dyDescent="0.4">
      <c r="A156" s="459"/>
      <c r="B156" s="462"/>
      <c r="C156" s="465"/>
      <c r="D156" s="456" t="s">
        <v>23</v>
      </c>
      <c r="E156" s="457"/>
      <c r="F156" s="449"/>
      <c r="G156" s="11">
        <f>G153-(G153*AF153)</f>
        <v>1.6</v>
      </c>
      <c r="H156" s="12">
        <f>H154-(H154*AG154)</f>
        <v>4</v>
      </c>
      <c r="I156" s="12">
        <f>I155-(I155*AH155)</f>
        <v>1</v>
      </c>
      <c r="J156" s="13">
        <f>SUM(G156:I156)</f>
        <v>6.6</v>
      </c>
      <c r="K156" s="449"/>
      <c r="L156" s="11">
        <f>L153-(L153*AF153)</f>
        <v>8</v>
      </c>
      <c r="M156" s="12">
        <f>M154-(M154*AG154)</f>
        <v>8</v>
      </c>
      <c r="N156" s="12">
        <f>N155-(N155*AH155)</f>
        <v>5</v>
      </c>
      <c r="O156" s="13">
        <f>SUM(L156:N156)</f>
        <v>21</v>
      </c>
      <c r="P156" s="449"/>
      <c r="Q156" s="11">
        <f>Q153-(Q153*AF153)</f>
        <v>2.4</v>
      </c>
      <c r="R156" s="12">
        <f>R154-(R154*AG154)</f>
        <v>4</v>
      </c>
      <c r="S156" s="12">
        <f>S155-(S155*AH155)</f>
        <v>2</v>
      </c>
      <c r="T156" s="13">
        <f>SUM(Q156:S156)</f>
        <v>8.4</v>
      </c>
      <c r="U156" s="449"/>
      <c r="V156" s="11">
        <f>V153-(V153*AF153)</f>
        <v>0.8</v>
      </c>
      <c r="W156" s="12">
        <f>W154-(W154*AG154)</f>
        <v>0.8</v>
      </c>
      <c r="X156" s="12">
        <f>X155-(X155*AH155)</f>
        <v>1</v>
      </c>
      <c r="Y156" s="13">
        <f>SUM(V156:X156)</f>
        <v>2.6</v>
      </c>
      <c r="Z156" s="449"/>
      <c r="AA156" s="11">
        <f>AA153-(AA153*AF153)</f>
        <v>0.8</v>
      </c>
      <c r="AB156" s="12">
        <f>AB154-(AB154*AG154)</f>
        <v>0.8</v>
      </c>
      <c r="AC156" s="12">
        <f>AC155-(AC155*AH155)</f>
        <v>1</v>
      </c>
      <c r="AD156" s="13">
        <f>SUM(AA156:AC156)</f>
        <v>2.6</v>
      </c>
      <c r="AE156" s="449"/>
      <c r="AF156" s="446"/>
      <c r="AG156" s="447"/>
      <c r="AH156" s="448"/>
      <c r="AI156" s="376"/>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row>
    <row r="157" spans="1:213" s="16" customFormat="1" ht="15" customHeight="1" thickBot="1" x14ac:dyDescent="0.4">
      <c r="A157" s="384"/>
      <c r="B157" s="384"/>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76"/>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row>
    <row r="158" spans="1:213" s="16" customFormat="1" ht="15" customHeight="1" x14ac:dyDescent="0.35">
      <c r="A158" s="458">
        <v>24</v>
      </c>
      <c r="B158" s="460" t="s">
        <v>44</v>
      </c>
      <c r="C158" s="463" t="s">
        <v>14</v>
      </c>
      <c r="D158" s="452" t="s">
        <v>20</v>
      </c>
      <c r="E158" s="453"/>
      <c r="F158" s="449"/>
      <c r="G158" s="71">
        <v>1</v>
      </c>
      <c r="H158" s="66"/>
      <c r="I158" s="66"/>
      <c r="J158" s="403"/>
      <c r="K158" s="449"/>
      <c r="L158" s="71">
        <v>4</v>
      </c>
      <c r="M158" s="66"/>
      <c r="N158" s="66"/>
      <c r="O158" s="403"/>
      <c r="P158" s="449"/>
      <c r="Q158" s="71">
        <v>3</v>
      </c>
      <c r="R158" s="66"/>
      <c r="S158" s="66"/>
      <c r="T158" s="403"/>
      <c r="U158" s="449"/>
      <c r="V158" s="71">
        <v>2</v>
      </c>
      <c r="W158" s="66"/>
      <c r="X158" s="66"/>
      <c r="Y158" s="403"/>
      <c r="Z158" s="449"/>
      <c r="AA158" s="71">
        <v>2</v>
      </c>
      <c r="AB158" s="66"/>
      <c r="AC158" s="66"/>
      <c r="AD158" s="403"/>
      <c r="AE158" s="449"/>
      <c r="AF158" s="72">
        <v>0.4</v>
      </c>
      <c r="AG158" s="69"/>
      <c r="AH158" s="70"/>
      <c r="AI158" s="376"/>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row>
    <row r="159" spans="1:213" s="16" customFormat="1" ht="15" customHeight="1" x14ac:dyDescent="0.35">
      <c r="A159" s="401"/>
      <c r="B159" s="461"/>
      <c r="C159" s="464"/>
      <c r="D159" s="466" t="s">
        <v>21</v>
      </c>
      <c r="E159" s="455"/>
      <c r="F159" s="449"/>
      <c r="G159" s="9"/>
      <c r="H159" s="52">
        <v>5</v>
      </c>
      <c r="I159" s="8"/>
      <c r="J159" s="404"/>
      <c r="K159" s="449"/>
      <c r="L159" s="9"/>
      <c r="M159" s="52">
        <v>5</v>
      </c>
      <c r="N159" s="8"/>
      <c r="O159" s="404"/>
      <c r="P159" s="449"/>
      <c r="Q159" s="9"/>
      <c r="R159" s="52">
        <v>3</v>
      </c>
      <c r="S159" s="8"/>
      <c r="T159" s="404"/>
      <c r="U159" s="449"/>
      <c r="V159" s="9"/>
      <c r="W159" s="52">
        <v>2</v>
      </c>
      <c r="X159" s="8"/>
      <c r="Y159" s="404"/>
      <c r="Z159" s="449"/>
      <c r="AA159" s="9"/>
      <c r="AB159" s="52">
        <v>2</v>
      </c>
      <c r="AC159" s="8"/>
      <c r="AD159" s="404"/>
      <c r="AE159" s="449"/>
      <c r="AF159" s="58"/>
      <c r="AG159" s="63">
        <v>0.4</v>
      </c>
      <c r="AH159" s="59"/>
      <c r="AI159" s="376"/>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row>
    <row r="160" spans="1:213" s="16" customFormat="1" ht="15" customHeight="1" x14ac:dyDescent="0.35">
      <c r="A160" s="401"/>
      <c r="B160" s="461"/>
      <c r="C160" s="464"/>
      <c r="D160" s="454" t="s">
        <v>22</v>
      </c>
      <c r="E160" s="455"/>
      <c r="F160" s="449"/>
      <c r="G160" s="54"/>
      <c r="H160" s="10"/>
      <c r="I160" s="53">
        <v>2</v>
      </c>
      <c r="J160" s="433"/>
      <c r="K160" s="449"/>
      <c r="L160" s="54"/>
      <c r="M160" s="10"/>
      <c r="N160" s="53">
        <v>2</v>
      </c>
      <c r="O160" s="433"/>
      <c r="P160" s="449"/>
      <c r="Q160" s="54"/>
      <c r="R160" s="10"/>
      <c r="S160" s="53">
        <v>2</v>
      </c>
      <c r="T160" s="433"/>
      <c r="U160" s="449"/>
      <c r="V160" s="54"/>
      <c r="W160" s="10"/>
      <c r="X160" s="53">
        <v>1</v>
      </c>
      <c r="Y160" s="433"/>
      <c r="Z160" s="449"/>
      <c r="AA160" s="54"/>
      <c r="AB160" s="10"/>
      <c r="AC160" s="53">
        <v>1</v>
      </c>
      <c r="AD160" s="433"/>
      <c r="AE160" s="449"/>
      <c r="AF160" s="60"/>
      <c r="AG160" s="61"/>
      <c r="AH160" s="64">
        <v>0.1</v>
      </c>
      <c r="AI160" s="376"/>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row>
    <row r="161" spans="1:213" s="16" customFormat="1" ht="15" customHeight="1" thickBot="1" x14ac:dyDescent="0.4">
      <c r="A161" s="459"/>
      <c r="B161" s="462"/>
      <c r="C161" s="465"/>
      <c r="D161" s="456" t="s">
        <v>23</v>
      </c>
      <c r="E161" s="457"/>
      <c r="F161" s="449"/>
      <c r="G161" s="11">
        <f>G158-(G158*AF158)</f>
        <v>0.6</v>
      </c>
      <c r="H161" s="12">
        <f>H159-(H159*AG159)</f>
        <v>3</v>
      </c>
      <c r="I161" s="12">
        <f>I160-(I160*AH160)</f>
        <v>1.8</v>
      </c>
      <c r="J161" s="13">
        <f>SUM(G161:I161)</f>
        <v>5.4</v>
      </c>
      <c r="K161" s="449"/>
      <c r="L161" s="11">
        <f>L158-(L158*AF158)</f>
        <v>2.4</v>
      </c>
      <c r="M161" s="12">
        <f>M159-(M159*AG159)</f>
        <v>3</v>
      </c>
      <c r="N161" s="12">
        <f>N160-(N160*AH160)</f>
        <v>1.8</v>
      </c>
      <c r="O161" s="13">
        <f>SUM(L161:N161)</f>
        <v>7.2</v>
      </c>
      <c r="P161" s="449"/>
      <c r="Q161" s="11">
        <f>Q158-(Q158*AF158)</f>
        <v>1.7999999999999998</v>
      </c>
      <c r="R161" s="12">
        <f>R159-(R159*AG159)</f>
        <v>1.7999999999999998</v>
      </c>
      <c r="S161" s="12">
        <f>S160-(S160*AH160)</f>
        <v>1.8</v>
      </c>
      <c r="T161" s="13">
        <f>SUM(Q161:S161)</f>
        <v>5.3999999999999995</v>
      </c>
      <c r="U161" s="449"/>
      <c r="V161" s="11">
        <f>V158-(V158*AF158)</f>
        <v>1.2</v>
      </c>
      <c r="W161" s="12">
        <f>W159-(W159*AG159)</f>
        <v>1.2</v>
      </c>
      <c r="X161" s="12">
        <f>X160-(X160*AH160)</f>
        <v>0.9</v>
      </c>
      <c r="Y161" s="13">
        <f>SUM(V161:X161)</f>
        <v>3.3</v>
      </c>
      <c r="Z161" s="449"/>
      <c r="AA161" s="11">
        <f>AA158-(AA158*AF158)</f>
        <v>1.2</v>
      </c>
      <c r="AB161" s="12">
        <f>AB159-(AB159*AG159)</f>
        <v>1.2</v>
      </c>
      <c r="AC161" s="12">
        <f>AC160-(AC160*AH160)</f>
        <v>0.9</v>
      </c>
      <c r="AD161" s="13">
        <f>SUM(AA161:AC161)</f>
        <v>3.3</v>
      </c>
      <c r="AE161" s="449"/>
      <c r="AF161" s="446"/>
      <c r="AG161" s="447"/>
      <c r="AH161" s="448"/>
      <c r="AI161" s="376"/>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row>
    <row r="162" spans="1:213" s="16" customFormat="1" ht="15" customHeight="1" thickBot="1" x14ac:dyDescent="0.4">
      <c r="A162" s="384"/>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c r="AG162" s="384"/>
      <c r="AH162" s="384"/>
      <c r="AI162" s="376"/>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row>
    <row r="163" spans="1:213" s="19" customFormat="1" ht="15" customHeight="1" thickBot="1" x14ac:dyDescent="0.4">
      <c r="A163" s="384"/>
      <c r="B163" s="384"/>
      <c r="C163" s="384"/>
      <c r="D163" s="361" t="s">
        <v>45</v>
      </c>
      <c r="E163" s="363"/>
      <c r="F163" s="20"/>
      <c r="G163" s="21">
        <f>G7+G12+G17+G22+G28+G33+G38+G43+G48+G53+G58+G63+G68+G73+G78+G83+G88+G93+G98+G103+G108+G113+G118+G123+G128+G133+G138+G143+G148+G153+G158</f>
        <v>48</v>
      </c>
      <c r="H163" s="22">
        <f>H8+H13+H18+H23+H29+H34+H39+H44+H49+H54+H59+H64+H69+H74+H79+H84+H89+H94+H99+H104+H109+H114+H119+H124+H129+H134+H139+H144+H149+H154+H159</f>
        <v>115.5</v>
      </c>
      <c r="I163" s="23">
        <f>I9+I14+I19+I24+I30+I35+I40+I45+I50+I55+I60+I65+I70+I75+I80+I85+I90+I95+I100+I105+I110+I115+I120+I125+I130+I135+I140+I145+I150+I155+I160</f>
        <v>46.5</v>
      </c>
      <c r="J163" s="24">
        <f>SUM(G163:I163)</f>
        <v>210</v>
      </c>
      <c r="K163" s="25"/>
      <c r="L163" s="21">
        <f>L7+L12+L17+L22+L28+L33+L38+L43+L48+L53+L58+L63+L68+L73+L78+L83+L88+L93+L98+L103+L108+L113+L118+L123+L128+L133+L138+L143+L148+L153+L158</f>
        <v>133</v>
      </c>
      <c r="M163" s="22">
        <f>M8+M13+M18+M23+M29+M34+M39+M44+M49+M54+M59+M64+M69+M74+M79+M84+M89+M94+M99+M104+M109+M114+M119+M124+M129+M134+M139+M144+M149+M154+M159</f>
        <v>206.5</v>
      </c>
      <c r="N163" s="23">
        <f>N9+N14+N19+N24+N30+N35+N40+N45+N50+N55+N60+N65+N70+N75+N80+N85+N90+N95+N100+N105+N110+N115+N120+N125+N130+N135+N140+N145+N150+N155+N160</f>
        <v>83</v>
      </c>
      <c r="O163" s="24">
        <f>SUM(L163:N163)</f>
        <v>422.5</v>
      </c>
      <c r="P163" s="14"/>
      <c r="Q163" s="21">
        <f>Q7+Q12+Q17+Q22+Q28+Q33+Q38+Q43+Q48+Q53+Q58+Q63+Q68+Q73+Q78+Q83+Q88+Q93+Q98+Q103+Q108+Q113+Q118+Q123+Q128+Q133+Q138+Q143+Q148+Q153+Q158</f>
        <v>89</v>
      </c>
      <c r="R163" s="22">
        <f>R8+R13+R18+R23+R29+R34+R39+R44+R49+R54+R59+R64+R69+R74+R79+R84+R89+R94+R99+R104+R109+R114+R119+R124+R129+R134+R139+R144+R149+R154+R159</f>
        <v>121.5</v>
      </c>
      <c r="S163" s="23">
        <f>S9+S14+S19+S24+S30+S35+S40+S45+S50+S55+S60+S65+S70+S75+S80+S85+S90+S95+S100+S105+S110+S115+S120+S125+S130+S135+S140+S145+S150+S155+S160</f>
        <v>41.6</v>
      </c>
      <c r="T163" s="24">
        <f>SUM(Q163:S163)</f>
        <v>252.1</v>
      </c>
      <c r="U163" s="25"/>
      <c r="V163" s="21">
        <f>V7+V12+V17+V22+V28+V33+V38+V43+V48+V53+V58+V63+V68+V73+V78+V83+V88+V93+V98+V103+V108+V113+V118+V123+V128+V133+V138+V143+V148+V153+V158</f>
        <v>50.5</v>
      </c>
      <c r="W163" s="22">
        <f>W8+W13+W18+W23+W29+W34+W39+W44+W49+W54+W59+W64+W69+W74+W79+W84+W89+W94+W99+W104+W109+W114+W119+W124+W129+W134+W139+W144+W149+W154+W159</f>
        <v>64</v>
      </c>
      <c r="X163" s="23">
        <f>X9+X14+X19+X24+X30+X35+X40+X45+X50+X55+X60+X65+X70+X75+X80+X85+X90+X95+X100+X105+X110+X115+X120+X125+X130+X135+X140+X145+X150+X155+X160</f>
        <v>14.5</v>
      </c>
      <c r="Y163" s="24">
        <f>SUM(V163:X163)</f>
        <v>129</v>
      </c>
      <c r="Z163" s="25"/>
      <c r="AA163" s="21">
        <f>AA7+AA12+AA17+AA22+AA28+AA33+AA38+AA43+AA48+AA53+AA58+AA63+AA68+AA73+AA78+AA83+AA88+AA93+AA98+AA103+AA108+AA113+AA118+AA123+AA128+AA133+AA138+AA143+AA148+AA153+AA158</f>
        <v>29.5</v>
      </c>
      <c r="AB163" s="22">
        <f>AB8+AB13+AB18+AB23+AB29+AB34+AB39+AB44+AB49+AB54+AB59+AB64+AB69+AB74+AB79+AB84+AB89+AB94+AB99+AB104+AB109+AB114+AB119+AB124+AB129+AB134+AB139+AB144+AB149+AB154+AB159</f>
        <v>53.5</v>
      </c>
      <c r="AC163" s="23">
        <f>AC9+AC14+AC19+AC24+AC30+AC35+AC40+AC45+AC50+AC55+AC60+AC65+AC70+AC75+AC80+AC85+AC90+AC95+AC100+AC105+AC110+AC115+AC120+AC125+AC130+AC135+AC140+AC145+AC150+AC155+AC160</f>
        <v>10</v>
      </c>
      <c r="AD163" s="24">
        <f>SUM(AA163:AC163)</f>
        <v>93</v>
      </c>
      <c r="AE163" s="384"/>
      <c r="AF163" s="160">
        <f>(AF7+AF12+AF17+AF22+AF28+AF33+AF38+AF43+AF48+AF53+AF58+AF63+AF68+AF73+AF78+AF83+AF88+AF93+AF98+AF103+AF108+AF113+AF118+AF123+AF128+AF133+AF138+AF143+AF148+AF153+AF158)/31</f>
        <v>0.20645161290322581</v>
      </c>
      <c r="AG163" s="161">
        <f>(AG8+AG13+AG18+AG23+AG29+AG34+AG39+AG44+AG49+AG54+AG59+AG64+AG69+AG74+AG79+AG84+AG89+AG94+AG99+AG104+AG109+AG114+AG119+AG124+AG129+AG134+AG139+AG144+AG149+AG154+AG159)/31</f>
        <v>0.21774193548387094</v>
      </c>
      <c r="AH163" s="162">
        <f>(AH9+AH14+AH19+AH24+AH30+AH35+AH40+AH45+AH50+AH55+AH60+AH65+AH70+AH75+AH80+AH85+AH90+AH95+AH100+AH105+AH110+AH115+AH120+AH125+AH130+AH135+AH140+AH145+AH150+AH155+AH160)/31</f>
        <v>6.9354838709677416E-2</v>
      </c>
      <c r="AI163" s="376"/>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row>
    <row r="164" spans="1:213" s="19" customFormat="1" ht="15" customHeight="1" thickBot="1" x14ac:dyDescent="0.4">
      <c r="A164" s="384"/>
      <c r="B164" s="384"/>
      <c r="C164" s="384"/>
      <c r="D164" s="559"/>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59"/>
      <c r="AE164" s="384"/>
      <c r="AF164" s="402"/>
      <c r="AG164" s="402"/>
      <c r="AH164" s="402"/>
      <c r="AI164" s="376"/>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row>
    <row r="165" spans="1:213" s="19" customFormat="1" ht="15" customHeight="1" thickBot="1" x14ac:dyDescent="0.4">
      <c r="A165" s="384"/>
      <c r="B165" s="384"/>
      <c r="C165" s="384"/>
      <c r="D165" s="361" t="s">
        <v>46</v>
      </c>
      <c r="E165" s="363"/>
      <c r="F165" s="377"/>
      <c r="G165" s="549"/>
      <c r="H165" s="550"/>
      <c r="I165" s="550"/>
      <c r="J165" s="551"/>
      <c r="K165" s="449"/>
      <c r="L165" s="549"/>
      <c r="M165" s="550"/>
      <c r="N165" s="550"/>
      <c r="O165" s="551"/>
      <c r="P165" s="449"/>
      <c r="Q165" s="549"/>
      <c r="R165" s="550"/>
      <c r="S165" s="550"/>
      <c r="T165" s="551"/>
      <c r="U165" s="449"/>
      <c r="V165" s="549"/>
      <c r="W165" s="550"/>
      <c r="X165" s="550"/>
      <c r="Y165" s="551"/>
      <c r="Z165" s="560"/>
      <c r="AA165" s="549"/>
      <c r="AB165" s="550"/>
      <c r="AC165" s="550"/>
      <c r="AD165" s="551"/>
      <c r="AE165" s="401"/>
      <c r="AF165" s="378" t="s">
        <v>98</v>
      </c>
      <c r="AG165" s="379"/>
      <c r="AH165" s="380"/>
      <c r="AI165" s="376"/>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row>
    <row r="166" spans="1:213" s="19" customFormat="1" ht="15" customHeight="1" x14ac:dyDescent="0.35">
      <c r="A166" s="384"/>
      <c r="B166" s="384"/>
      <c r="C166" s="384"/>
      <c r="D166" s="557" t="s">
        <v>20</v>
      </c>
      <c r="E166" s="558"/>
      <c r="F166" s="377"/>
      <c r="G166" s="27">
        <f>G10+G15+G20+G25+G31+G36+G41+G46+G51+G56+G61+G66+G71+G76+G81++G86+G91+G96+G101+G106+G111+G116+G121+G126+G131+G136+G141+G146+G151+G156+G161</f>
        <v>39.549999999999997</v>
      </c>
      <c r="H166" s="66"/>
      <c r="I166" s="66"/>
      <c r="J166" s="403"/>
      <c r="K166" s="548"/>
      <c r="L166" s="27">
        <f>L10+L15+L20+L25+L31+L36+L41+L46+L51+L56+L61+L66+L71+L76+L81++L86+L91+L96+L101+L106+L111+L116+L121+L126+L131+L136+L141+L146+L151+L156+L161</f>
        <v>109.15</v>
      </c>
      <c r="M166" s="66"/>
      <c r="N166" s="66"/>
      <c r="O166" s="403"/>
      <c r="P166" s="548"/>
      <c r="Q166" s="27">
        <f>Q10+Q15+Q20+Q25+Q31+Q36+Q41+Q46+Q51+Q56+Q61+Q66+Q71+Q76+Q81++Q86+Q91+Q96+Q101+Q106+Q111+Q116+Q121+Q126+Q131+Q136+Q141+Q146+Q151+Q156+Q161</f>
        <v>72.40000000000002</v>
      </c>
      <c r="R166" s="66"/>
      <c r="S166" s="66"/>
      <c r="T166" s="403"/>
      <c r="U166" s="548"/>
      <c r="V166" s="27">
        <f>V10+V15+V20+V25+V31+V36+V41+V46+V51+V56+V61+V66+V71+V76+V81++V86+V91+V96+V101+V106+V111+V116+V121+V126+V131+V136+V141+V146+V151+V156+V161</f>
        <v>39.600000000000009</v>
      </c>
      <c r="W166" s="66"/>
      <c r="X166" s="66"/>
      <c r="Y166" s="403"/>
      <c r="Z166" s="247"/>
      <c r="AA166" s="27">
        <f>AA10+AA15+AA20+AA25+AA31+AA36+AA41+AA46+AA51+AA56+AA61+AA66+AA71+AA76+AA81++AA86+AA91+AA96+AA101+AA106+AA111+AA116+AA121+AA126+AA131+AA136+AA141+AA146+AA151+AA156+AA161</f>
        <v>23.049999999999997</v>
      </c>
      <c r="AB166" s="66"/>
      <c r="AC166" s="66"/>
      <c r="AD166" s="403"/>
      <c r="AE166" s="401"/>
      <c r="AF166" s="88">
        <f>SUM(G166+L166+Q166+V166+AA166)</f>
        <v>283.75000000000006</v>
      </c>
      <c r="AG166" s="81"/>
      <c r="AH166" s="87"/>
      <c r="AI166" s="376"/>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row>
    <row r="167" spans="1:213" s="19" customFormat="1" ht="15" customHeight="1" x14ac:dyDescent="0.35">
      <c r="A167" s="384"/>
      <c r="B167" s="384"/>
      <c r="C167" s="384"/>
      <c r="D167" s="567" t="s">
        <v>21</v>
      </c>
      <c r="E167" s="568"/>
      <c r="F167" s="377"/>
      <c r="G167" s="9"/>
      <c r="H167" s="29">
        <f>H10+H15+H20+H25+H31+H36+H41+H46+H51+H56+H61+H66+H71+H76+H81+H86+H91+H96+H101+H106+H111+H116++H121+H126+H131+H136+H141+H146+H151+H156+H161</f>
        <v>84.9</v>
      </c>
      <c r="I167" s="8"/>
      <c r="J167" s="404"/>
      <c r="K167" s="548"/>
      <c r="L167" s="9"/>
      <c r="M167" s="29">
        <f>M10+M15+M20+M25+M31+M36+M41+M46+M51+M56+M61+M66+M71+M76+M81+M86+M91+M96+M101+M106+M111+M116++M121+M126+M131+M136+M141+M146+M151+M156+M161</f>
        <v>156.15000000000003</v>
      </c>
      <c r="N167" s="8"/>
      <c r="O167" s="404"/>
      <c r="P167" s="548"/>
      <c r="Q167" s="9"/>
      <c r="R167" s="29">
        <f>R10+R15+R20+R25+R31+R36+R41+R46+R51+R56+R61+R66+R71+R76+R81+R86+R91+R96+R101+R106+R111+R116++R121+R126+R131+R136+R141+R146+R151+R156+R161</f>
        <v>91.45</v>
      </c>
      <c r="S167" s="8"/>
      <c r="T167" s="404"/>
      <c r="U167" s="548"/>
      <c r="V167" s="9"/>
      <c r="W167" s="29">
        <f>W10+W15+W20+W25+W31+W36+W41+W46+W51+W56+W61+W66+W71+W76+W81+W86+W91+W96+W101+W106+W111+W116++W121+W126+W131+W136+W141+W146+W151+W156+W161</f>
        <v>49.399999999999984</v>
      </c>
      <c r="X167" s="8"/>
      <c r="Y167" s="404"/>
      <c r="Z167" s="247"/>
      <c r="AA167" s="9"/>
      <c r="AB167" s="29">
        <f>AB10+AB15+AB20+AB25+AB31+AB36+AB41+AB46+AB51+AB56+AB61+AB66+AB71+AB76+AB81+AB86+AB91+AB96+AB101+AB106+AB111+AB116++AB121+AB126+AB131+AB136+AB141+AB146+AB151+AB156+AB161</f>
        <v>39.949999999999996</v>
      </c>
      <c r="AC167" s="8"/>
      <c r="AD167" s="404"/>
      <c r="AE167" s="401"/>
      <c r="AF167" s="82"/>
      <c r="AG167" s="29">
        <f>SUM(H167+M167+R167+W167+AB167)</f>
        <v>421.85</v>
      </c>
      <c r="AH167" s="83"/>
      <c r="AI167" s="376"/>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row>
    <row r="168" spans="1:213" s="19" customFormat="1" ht="15" customHeight="1" thickBot="1" x14ac:dyDescent="0.4">
      <c r="A168" s="384"/>
      <c r="B168" s="384"/>
      <c r="C168" s="384"/>
      <c r="D168" s="569" t="s">
        <v>22</v>
      </c>
      <c r="E168" s="568"/>
      <c r="F168" s="377"/>
      <c r="G168" s="54"/>
      <c r="H168" s="10"/>
      <c r="I168" s="75">
        <f>I10+I15+I20+I25+I31+I36+I41+I46+I51+I56++I61+I66+I71+I76+I81+I86+I91+I96+I101+I106+I111+I116+I121+I126+I131+I136+I141+I146+I151+I156+I161</f>
        <v>41.899999999999991</v>
      </c>
      <c r="J168" s="405"/>
      <c r="K168" s="548"/>
      <c r="L168" s="54"/>
      <c r="M168" s="10"/>
      <c r="N168" s="75">
        <f>N10+N15+N20+N25+N31+N36+N41+N46+N51+N56+N61+N66+N71+N76+N81+N86+N91+N96+N101+N106+N111+N116+N121+N126+N131+N136+N141+N146+N151+N156+N161</f>
        <v>76.174999999999997</v>
      </c>
      <c r="O168" s="405"/>
      <c r="P168" s="548"/>
      <c r="Q168" s="54"/>
      <c r="R168" s="10"/>
      <c r="S168" s="75">
        <f>S10+S15+S20+S25+S31+S36+S41+S46+S51+S56++S61+S66+S71+S76+S81+S86+S91+S96+S101+S106+S111+S116+S121+S126+S131+S136+S141+S146+S151+S156+S161</f>
        <v>37.47</v>
      </c>
      <c r="T168" s="405"/>
      <c r="U168" s="548"/>
      <c r="V168" s="54"/>
      <c r="W168" s="10"/>
      <c r="X168" s="75">
        <f>X10+X15+X20+X25+X31+X36+X41+X46+X51+X56++X61+X66+X71+X76+X81+X86+X91+X96+X101+X106+X111+X116+X121+X126+X131+X136+X141+X146+X151+X156+X161</f>
        <v>12.325000000000001</v>
      </c>
      <c r="Y168" s="405"/>
      <c r="Z168" s="247"/>
      <c r="AA168" s="54"/>
      <c r="AB168" s="10"/>
      <c r="AC168" s="75">
        <f>AC10+AC15+AC20+AC25+AC31+AC36+AC41+AC46+AC51+AC56++AC61+AC66+AC71+AC76+AC81+AC86+AC91+AC96+AC101+AC106+AC111+AC116+AC121+AC126+AC131+AC136+AC141+AC146+AC151+AC156+AC161</f>
        <v>8.4499999999999993</v>
      </c>
      <c r="AD168" s="405"/>
      <c r="AE168" s="401"/>
      <c r="AF168" s="82"/>
      <c r="AG168" s="80"/>
      <c r="AH168" s="89">
        <f>SUM(I168+N168+S168+X168+AC168)</f>
        <v>176.31999999999996</v>
      </c>
      <c r="AI168" s="376"/>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row>
    <row r="169" spans="1:213" s="19" customFormat="1" ht="15" customHeight="1" thickBot="1" x14ac:dyDescent="0.4">
      <c r="A169" s="384"/>
      <c r="B169" s="384"/>
      <c r="C169" s="384"/>
      <c r="D169" s="555" t="s">
        <v>58</v>
      </c>
      <c r="E169" s="556"/>
      <c r="F169" s="377"/>
      <c r="G169" s="552"/>
      <c r="H169" s="553"/>
      <c r="I169" s="554"/>
      <c r="J169" s="24">
        <f>J10+J15+J20+J25+J31+J36+J41+J46+J51+J56+J61+J66+J71+J76+J81+J86+J91+J96+J101+J106+J111+J116+J121+J126+J131+J136+J141+J146+J151+J156+J161</f>
        <v>166.35</v>
      </c>
      <c r="K169" s="548"/>
      <c r="L169" s="552"/>
      <c r="M169" s="553"/>
      <c r="N169" s="554"/>
      <c r="O169" s="24">
        <f>O10+O15+O20+O25+O31+O36+O41+O46+O51+O56+O61+O66+O71+O76+O81+O86+O91+O96+O101+O106+O111+O116+O121+O126+O131+O136+O141+O146+O151+O156+O161</f>
        <v>341.47499999999997</v>
      </c>
      <c r="P169" s="548"/>
      <c r="Q169" s="552"/>
      <c r="R169" s="553"/>
      <c r="S169" s="554"/>
      <c r="T169" s="24">
        <f>T10+T15+T20+T25+T31+T36+T41+T46+T51+T56+T61+T66+T71+T76+T81+T86+T91+T96+T101+T106+T111+T116+T121+T126+T131+T136+T141+T146+T151+T156+T161</f>
        <v>201.32000000000005</v>
      </c>
      <c r="U169" s="548"/>
      <c r="V169" s="552"/>
      <c r="W169" s="553"/>
      <c r="X169" s="554"/>
      <c r="Y169" s="24">
        <f>Y10+Y15+Y20+Y25+Y31+Y36+Y41+Y46+Y51+Y56+Y61+Y66+Y71+Y76+Y81+Y86+Y91+Y96+Y101+Y106+Y111+Y116+Y121+Y126+Y131+Y136+Y141+Y146+Y151+Y156+Y161</f>
        <v>101.32499999999999</v>
      </c>
      <c r="Z169" s="247"/>
      <c r="AA169" s="552"/>
      <c r="AB169" s="553"/>
      <c r="AC169" s="554"/>
      <c r="AD169" s="24">
        <f>AD10+AD15+AD20+AD25+AD31+AD36+AD41+AD46+AD51+AD56+AD61+AD66+AD71+AD76+AD81+AD86+AD91+AD96+AD101+AD106+AD111+AD116+AD121+AD126+AD131+AD136+AD141+AD146+AD151+AD156+AD161</f>
        <v>71.449999999999989</v>
      </c>
      <c r="AE169" s="401"/>
      <c r="AF169" s="381">
        <f>J169+O169+T169+Y169+AD169</f>
        <v>881.92000000000007</v>
      </c>
      <c r="AG169" s="382"/>
      <c r="AH169" s="383"/>
      <c r="AI169" s="376"/>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row>
    <row r="170" spans="1:213" s="19" customFormat="1" ht="15" customHeight="1" x14ac:dyDescent="0.35">
      <c r="A170" s="384"/>
      <c r="B170" s="384"/>
      <c r="C170" s="384"/>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384"/>
      <c r="AF170" s="376"/>
      <c r="AG170" s="376"/>
      <c r="AH170" s="376"/>
      <c r="AI170" s="376"/>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row>
    <row r="171" spans="1:213" s="19" customFormat="1" ht="15" customHeight="1" thickBot="1" x14ac:dyDescent="0.4">
      <c r="A171" s="384"/>
      <c r="B171" s="384"/>
      <c r="C171" s="384"/>
      <c r="D171" s="559"/>
      <c r="E171" s="559"/>
      <c r="F171" s="559"/>
      <c r="G171" s="559"/>
      <c r="H171" s="559"/>
      <c r="I171" s="559"/>
      <c r="J171" s="559"/>
      <c r="K171" s="559"/>
      <c r="L171" s="559"/>
      <c r="M171" s="559"/>
      <c r="N171" s="559"/>
      <c r="O171" s="559"/>
      <c r="P171" s="559"/>
      <c r="Q171" s="559"/>
      <c r="R171" s="559"/>
      <c r="S171" s="559"/>
      <c r="T171" s="559"/>
      <c r="U171" s="559"/>
      <c r="V171" s="559"/>
      <c r="W171" s="559"/>
      <c r="X171" s="559"/>
      <c r="Y171" s="559"/>
      <c r="Z171" s="559"/>
      <c r="AA171" s="559"/>
      <c r="AB171" s="559"/>
      <c r="AC171" s="559"/>
      <c r="AD171" s="559"/>
      <c r="AE171" s="376"/>
      <c r="AF171" s="376"/>
      <c r="AG171" s="376"/>
      <c r="AH171" s="376"/>
      <c r="AI171" s="376"/>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row>
    <row r="172" spans="1:213" s="19" customFormat="1" ht="15" customHeight="1" thickBot="1" x14ac:dyDescent="0.4">
      <c r="A172" s="384"/>
      <c r="B172" s="384"/>
      <c r="C172" s="384"/>
      <c r="D172" s="565" t="s">
        <v>59</v>
      </c>
      <c r="E172" s="566"/>
      <c r="F172" s="377"/>
      <c r="G172" s="434"/>
      <c r="H172" s="435"/>
      <c r="I172" s="435"/>
      <c r="J172" s="436"/>
      <c r="K172" s="431"/>
      <c r="L172" s="434"/>
      <c r="M172" s="435"/>
      <c r="N172" s="435"/>
      <c r="O172" s="436"/>
      <c r="P172" s="431"/>
      <c r="Q172" s="434"/>
      <c r="R172" s="435"/>
      <c r="S172" s="435"/>
      <c r="T172" s="436"/>
      <c r="U172" s="431"/>
      <c r="V172" s="437"/>
      <c r="W172" s="438"/>
      <c r="X172" s="438"/>
      <c r="Y172" s="439"/>
      <c r="Z172" s="431"/>
      <c r="AA172" s="437"/>
      <c r="AB172" s="438"/>
      <c r="AC172" s="438"/>
      <c r="AD172" s="439"/>
      <c r="AE172" s="376"/>
      <c r="AF172" s="376"/>
      <c r="AG172" s="376"/>
      <c r="AH172" s="376"/>
      <c r="AI172" s="376"/>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row>
    <row r="173" spans="1:213" s="19" customFormat="1" ht="15" customHeight="1" thickBot="1" x14ac:dyDescent="0.4">
      <c r="A173" s="384"/>
      <c r="B173" s="384"/>
      <c r="C173" s="384"/>
      <c r="D173" s="26" t="s">
        <v>25</v>
      </c>
      <c r="E173" s="195">
        <f>Personnel!G4</f>
        <v>36.503558855751685</v>
      </c>
      <c r="F173" s="548"/>
      <c r="G173" s="182">
        <f>($E$173/60)*G166</f>
        <v>24.061929212416317</v>
      </c>
      <c r="H173" s="183"/>
      <c r="I173" s="183"/>
      <c r="J173" s="419"/>
      <c r="K173" s="432"/>
      <c r="L173" s="182">
        <f>($E$173/60)*L166</f>
        <v>66.406057485088283</v>
      </c>
      <c r="M173" s="183"/>
      <c r="N173" s="183"/>
      <c r="O173" s="419"/>
      <c r="P173" s="432"/>
      <c r="Q173" s="182">
        <f>($E$173/60)*Q166</f>
        <v>44.047627685940377</v>
      </c>
      <c r="R173" s="183"/>
      <c r="S173" s="183"/>
      <c r="T173" s="419"/>
      <c r="U173" s="432"/>
      <c r="V173" s="182">
        <f>($E$173/60)*V166</f>
        <v>24.092348844796117</v>
      </c>
      <c r="W173" s="184"/>
      <c r="X173" s="184"/>
      <c r="Y173" s="419"/>
      <c r="Z173" s="432"/>
      <c r="AA173" s="182">
        <f>($E$173/60)*AA166</f>
        <v>14.023450527084604</v>
      </c>
      <c r="AB173" s="184"/>
      <c r="AC173" s="184"/>
      <c r="AD173" s="419"/>
      <c r="AE173" s="376"/>
      <c r="AF173" s="376"/>
      <c r="AG173" s="376"/>
      <c r="AH173" s="376"/>
      <c r="AI173" s="376"/>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row>
    <row r="174" spans="1:213" s="19" customFormat="1" ht="15" customHeight="1" thickBot="1" x14ac:dyDescent="0.4">
      <c r="A174" s="384"/>
      <c r="B174" s="384"/>
      <c r="C174" s="384"/>
      <c r="D174" s="28" t="s">
        <v>26</v>
      </c>
      <c r="E174" s="196">
        <f>Personnel!G5</f>
        <v>39.546782227632377</v>
      </c>
      <c r="F174" s="548"/>
      <c r="G174" s="185"/>
      <c r="H174" s="186">
        <f>(E174/60)*H167</f>
        <v>55.958696852099813</v>
      </c>
      <c r="I174" s="187"/>
      <c r="J174" s="420"/>
      <c r="K174" s="432"/>
      <c r="L174" s="185"/>
      <c r="M174" s="186">
        <f>(E174/60)*M167</f>
        <v>102.92050074741329</v>
      </c>
      <c r="N174" s="187"/>
      <c r="O174" s="420"/>
      <c r="P174" s="432"/>
      <c r="Q174" s="185"/>
      <c r="R174" s="186">
        <f>(E174/60)*R167</f>
        <v>60.275887245283016</v>
      </c>
      <c r="S174" s="187"/>
      <c r="T174" s="420"/>
      <c r="U174" s="432"/>
      <c r="V174" s="185"/>
      <c r="W174" s="186">
        <f>(E174/60)*W167</f>
        <v>32.560184034083981</v>
      </c>
      <c r="X174" s="187"/>
      <c r="Y174" s="420"/>
      <c r="Z174" s="432"/>
      <c r="AA174" s="185"/>
      <c r="AB174" s="186">
        <f>(E174/60)*AB167</f>
        <v>26.331565833231888</v>
      </c>
      <c r="AC174" s="187"/>
      <c r="AD174" s="420"/>
      <c r="AE174" s="376"/>
      <c r="AF174" s="376"/>
      <c r="AG174" s="376"/>
      <c r="AH174" s="376"/>
      <c r="AI174" s="376"/>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row>
    <row r="175" spans="1:213" s="19" customFormat="1" ht="15" customHeight="1" thickBot="1" x14ac:dyDescent="0.4">
      <c r="A175" s="384"/>
      <c r="B175" s="384"/>
      <c r="C175" s="384"/>
      <c r="D175" s="30" t="s">
        <v>22</v>
      </c>
      <c r="E175" s="197">
        <f>Personnel!G6</f>
        <v>42.586225197808886</v>
      </c>
      <c r="F175" s="548"/>
      <c r="G175" s="188"/>
      <c r="H175" s="183"/>
      <c r="I175" s="189">
        <f>($E$175/60)*I168</f>
        <v>29.739380596469868</v>
      </c>
      <c r="J175" s="421"/>
      <c r="K175" s="432"/>
      <c r="L175" s="188"/>
      <c r="M175" s="183"/>
      <c r="N175" s="190">
        <f>($E$175/60)*N168</f>
        <v>54.066761740718199</v>
      </c>
      <c r="O175" s="421"/>
      <c r="P175" s="432"/>
      <c r="Q175" s="188"/>
      <c r="R175" s="183"/>
      <c r="S175" s="190">
        <f>($E$175/60)*S168</f>
        <v>26.59509763603165</v>
      </c>
      <c r="T175" s="421"/>
      <c r="U175" s="432"/>
      <c r="V175" s="188"/>
      <c r="W175" s="183"/>
      <c r="X175" s="190">
        <f>($E$175/60)*X168</f>
        <v>8.7479204260499088</v>
      </c>
      <c r="Y175" s="421"/>
      <c r="Z175" s="432"/>
      <c r="AA175" s="188"/>
      <c r="AB175" s="183"/>
      <c r="AC175" s="190">
        <f>($E$175/60)*AC168</f>
        <v>5.997560048691418</v>
      </c>
      <c r="AD175" s="421"/>
      <c r="AE175" s="376"/>
      <c r="AF175" s="376"/>
      <c r="AG175" s="376"/>
      <c r="AH175" s="376"/>
      <c r="AI175" s="376"/>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row>
    <row r="176" spans="1:213" s="19" customFormat="1" ht="15" customHeight="1" x14ac:dyDescent="0.35">
      <c r="A176" s="384"/>
      <c r="B176" s="384"/>
      <c r="C176" s="384"/>
      <c r="D176" s="561" t="s">
        <v>190</v>
      </c>
      <c r="E176" s="562"/>
      <c r="F176" s="548"/>
      <c r="G176" s="389"/>
      <c r="H176" s="390"/>
      <c r="I176" s="391"/>
      <c r="J176" s="395">
        <f>G173+H174+I175</f>
        <v>109.76000666098601</v>
      </c>
      <c r="K176" s="432"/>
      <c r="L176" s="389"/>
      <c r="M176" s="390"/>
      <c r="N176" s="391"/>
      <c r="O176" s="395">
        <f>L173+M174+N175</f>
        <v>223.39331997321975</v>
      </c>
      <c r="P176" s="432"/>
      <c r="Q176" s="389"/>
      <c r="R176" s="390"/>
      <c r="S176" s="391"/>
      <c r="T176" s="395">
        <f>Q173+R174+S175</f>
        <v>130.91861256725505</v>
      </c>
      <c r="U176" s="432"/>
      <c r="V176" s="389"/>
      <c r="W176" s="390"/>
      <c r="X176" s="391"/>
      <c r="Y176" s="395">
        <f>V173+W174+X175</f>
        <v>65.400453304930011</v>
      </c>
      <c r="Z176" s="432"/>
      <c r="AA176" s="389"/>
      <c r="AB176" s="390"/>
      <c r="AC176" s="391"/>
      <c r="AD176" s="395">
        <f>AA173+AB174+AC175</f>
        <v>46.352576409007909</v>
      </c>
      <c r="AE176" s="376"/>
      <c r="AF176" s="376"/>
      <c r="AG176" s="376"/>
      <c r="AH176" s="376"/>
      <c r="AI176" s="376"/>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row>
    <row r="177" spans="1:213" s="19" customFormat="1" ht="15" customHeight="1" thickBot="1" x14ac:dyDescent="0.4">
      <c r="A177" s="384"/>
      <c r="B177" s="384"/>
      <c r="C177" s="384"/>
      <c r="D177" s="563"/>
      <c r="E177" s="564"/>
      <c r="F177" s="548"/>
      <c r="G177" s="392"/>
      <c r="H177" s="393"/>
      <c r="I177" s="394"/>
      <c r="J177" s="396"/>
      <c r="K177" s="432"/>
      <c r="L177" s="392"/>
      <c r="M177" s="393"/>
      <c r="N177" s="394"/>
      <c r="O177" s="396"/>
      <c r="P177" s="432"/>
      <c r="Q177" s="392"/>
      <c r="R177" s="393"/>
      <c r="S177" s="394"/>
      <c r="T177" s="396"/>
      <c r="U177" s="432"/>
      <c r="V177" s="392"/>
      <c r="W177" s="393"/>
      <c r="X177" s="394"/>
      <c r="Y177" s="396"/>
      <c r="Z177" s="432"/>
      <c r="AA177" s="392"/>
      <c r="AB177" s="393"/>
      <c r="AC177" s="394"/>
      <c r="AD177" s="396"/>
      <c r="AE177" s="376"/>
      <c r="AF177" s="376"/>
      <c r="AG177" s="376"/>
      <c r="AH177" s="376"/>
      <c r="AI177" s="376"/>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row>
    <row r="178" spans="1:213" s="19" customFormat="1" ht="15" customHeight="1" thickBot="1" x14ac:dyDescent="0.4">
      <c r="A178" s="384"/>
      <c r="B178" s="384"/>
      <c r="C178" s="384"/>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376"/>
      <c r="AF178" s="376"/>
      <c r="AG178" s="376"/>
      <c r="AH178" s="376"/>
      <c r="AI178" s="376"/>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row>
    <row r="179" spans="1:213" ht="103.5" customHeight="1" thickBot="1" x14ac:dyDescent="0.4">
      <c r="A179" s="76" t="s">
        <v>67</v>
      </c>
      <c r="B179" s="77" t="s">
        <v>15</v>
      </c>
      <c r="C179" s="444" t="s">
        <v>66</v>
      </c>
      <c r="D179" s="444"/>
      <c r="E179" s="444"/>
      <c r="F179" s="32"/>
      <c r="G179" s="441"/>
      <c r="H179" s="442"/>
      <c r="I179" s="442"/>
      <c r="J179" s="443"/>
      <c r="K179" s="32"/>
      <c r="L179" s="441"/>
      <c r="M179" s="442"/>
      <c r="N179" s="442"/>
      <c r="O179" s="443"/>
      <c r="P179" s="32"/>
      <c r="Q179" s="441"/>
      <c r="R179" s="442"/>
      <c r="S179" s="442"/>
      <c r="T179" s="443"/>
      <c r="U179" s="32"/>
      <c r="V179" s="441"/>
      <c r="W179" s="442"/>
      <c r="X179" s="442"/>
      <c r="Y179" s="443"/>
      <c r="Z179" s="32"/>
      <c r="AA179" s="441"/>
      <c r="AB179" s="442"/>
      <c r="AC179" s="442"/>
      <c r="AD179" s="443"/>
      <c r="AE179" s="376"/>
      <c r="AF179" s="376"/>
      <c r="AG179" s="376"/>
      <c r="AH179" s="376"/>
      <c r="AI179" s="376"/>
    </row>
    <row r="180" spans="1:213" ht="16" thickBot="1" x14ac:dyDescent="0.4">
      <c r="A180" s="406"/>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376"/>
      <c r="AF180" s="376"/>
      <c r="AG180" s="376"/>
      <c r="AH180" s="376"/>
      <c r="AI180" s="376"/>
    </row>
    <row r="181" spans="1:213" ht="60" customHeight="1" thickBot="1" x14ac:dyDescent="0.4">
      <c r="A181" s="79" t="s">
        <v>60</v>
      </c>
      <c r="B181" s="65" t="s">
        <v>65</v>
      </c>
      <c r="C181" s="440" t="s">
        <v>183</v>
      </c>
      <c r="D181" s="440"/>
      <c r="E181" s="440"/>
      <c r="F181" s="32"/>
      <c r="G181" s="397">
        <v>0.04</v>
      </c>
      <c r="H181" s="398"/>
      <c r="I181" s="399">
        <f>J176*G181</f>
        <v>4.3904002664394408</v>
      </c>
      <c r="J181" s="400"/>
      <c r="K181" s="140"/>
      <c r="L181" s="397">
        <v>0.04</v>
      </c>
      <c r="M181" s="398"/>
      <c r="N181" s="399">
        <f>O176*L181</f>
        <v>8.9357327989287896</v>
      </c>
      <c r="O181" s="400"/>
      <c r="P181" s="34"/>
      <c r="Q181" s="397">
        <v>0.04</v>
      </c>
      <c r="R181" s="398"/>
      <c r="S181" s="399">
        <f>T176*Q181</f>
        <v>5.2367445026902022</v>
      </c>
      <c r="T181" s="400"/>
      <c r="U181" s="34"/>
      <c r="V181" s="397">
        <v>0.04</v>
      </c>
      <c r="W181" s="398"/>
      <c r="X181" s="399">
        <f>Y176*V181</f>
        <v>2.6160181321972007</v>
      </c>
      <c r="Y181" s="400"/>
      <c r="Z181" s="35"/>
      <c r="AA181" s="397">
        <v>0.04</v>
      </c>
      <c r="AB181" s="398"/>
      <c r="AC181" s="399">
        <f>AD176*AA181</f>
        <v>1.8541030563603165</v>
      </c>
      <c r="AD181" s="400"/>
      <c r="AE181" s="376"/>
      <c r="AF181" s="376"/>
      <c r="AG181" s="376"/>
      <c r="AH181" s="376"/>
      <c r="AI181" s="376"/>
    </row>
    <row r="182" spans="1:213" ht="16" thickBot="1" x14ac:dyDescent="0.4">
      <c r="A182" s="406"/>
      <c r="B182" s="406"/>
      <c r="C182" s="406"/>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376"/>
      <c r="AF182" s="376"/>
      <c r="AG182" s="376"/>
      <c r="AH182" s="376"/>
      <c r="AI182" s="376"/>
    </row>
    <row r="183" spans="1:213" ht="60" customHeight="1" thickBot="1" x14ac:dyDescent="0.4">
      <c r="A183" s="79" t="s">
        <v>61</v>
      </c>
      <c r="B183" s="78" t="s">
        <v>68</v>
      </c>
      <c r="C183" s="440" t="s">
        <v>184</v>
      </c>
      <c r="D183" s="440"/>
      <c r="E183" s="440"/>
      <c r="F183" s="32"/>
      <c r="G183" s="397">
        <v>0.12</v>
      </c>
      <c r="H183" s="398"/>
      <c r="I183" s="399">
        <f>J176*G183</f>
        <v>13.171200799318321</v>
      </c>
      <c r="J183" s="400"/>
      <c r="K183" s="34"/>
      <c r="L183" s="397">
        <v>0.12</v>
      </c>
      <c r="M183" s="398"/>
      <c r="N183" s="399">
        <f>O176*L183</f>
        <v>26.807198396786369</v>
      </c>
      <c r="O183" s="400"/>
      <c r="P183" s="34"/>
      <c r="Q183" s="397">
        <v>0.12</v>
      </c>
      <c r="R183" s="398"/>
      <c r="S183" s="399">
        <f>T176*Q183</f>
        <v>15.710233508070607</v>
      </c>
      <c r="T183" s="400"/>
      <c r="U183" s="34"/>
      <c r="V183" s="397">
        <v>0.12</v>
      </c>
      <c r="W183" s="398"/>
      <c r="X183" s="399">
        <f>Y176*V183</f>
        <v>7.8480543965916008</v>
      </c>
      <c r="Y183" s="400"/>
      <c r="Z183" s="35"/>
      <c r="AA183" s="397">
        <v>0.12</v>
      </c>
      <c r="AB183" s="398"/>
      <c r="AC183" s="399">
        <f>AD176*AA183</f>
        <v>5.5623091690809492</v>
      </c>
      <c r="AD183" s="400"/>
      <c r="AE183" s="376"/>
      <c r="AF183" s="376"/>
      <c r="AG183" s="376"/>
      <c r="AH183" s="376"/>
      <c r="AI183" s="376"/>
    </row>
    <row r="184" spans="1:213" ht="16" thickBot="1" x14ac:dyDescent="0.4">
      <c r="A184" s="406"/>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376"/>
      <c r="AF184" s="376"/>
      <c r="AG184" s="376"/>
      <c r="AH184" s="376"/>
      <c r="AI184" s="376"/>
    </row>
    <row r="185" spans="1:213" ht="60" customHeight="1" thickBot="1" x14ac:dyDescent="0.4">
      <c r="A185" s="79" t="s">
        <v>62</v>
      </c>
      <c r="B185" s="78" t="s">
        <v>72</v>
      </c>
      <c r="C185" s="440" t="s">
        <v>185</v>
      </c>
      <c r="D185" s="440"/>
      <c r="E185" s="440"/>
      <c r="F185" s="32"/>
      <c r="G185" s="397">
        <v>0.05</v>
      </c>
      <c r="H185" s="398"/>
      <c r="I185" s="399">
        <f>J176*G185</f>
        <v>5.4880003330493006</v>
      </c>
      <c r="J185" s="400"/>
      <c r="K185" s="34"/>
      <c r="L185" s="397">
        <v>0.05</v>
      </c>
      <c r="M185" s="398"/>
      <c r="N185" s="399">
        <f>O176*L185</f>
        <v>11.169665998660989</v>
      </c>
      <c r="O185" s="400"/>
      <c r="P185" s="34"/>
      <c r="Q185" s="397">
        <v>0.05</v>
      </c>
      <c r="R185" s="398"/>
      <c r="S185" s="399">
        <f>T176*Q185</f>
        <v>6.5459306283627532</v>
      </c>
      <c r="T185" s="400"/>
      <c r="U185" s="34"/>
      <c r="V185" s="397">
        <v>0.05</v>
      </c>
      <c r="W185" s="398"/>
      <c r="X185" s="399">
        <f>Y176*V185</f>
        <v>3.2700226652465005</v>
      </c>
      <c r="Y185" s="400"/>
      <c r="Z185" s="35"/>
      <c r="AA185" s="397">
        <v>0.05</v>
      </c>
      <c r="AB185" s="398"/>
      <c r="AC185" s="399">
        <f>AD176*AA185</f>
        <v>2.3176288204503956</v>
      </c>
      <c r="AD185" s="400"/>
      <c r="AE185" s="376"/>
      <c r="AF185" s="376"/>
      <c r="AG185" s="376"/>
      <c r="AH185" s="376"/>
      <c r="AI185" s="376"/>
    </row>
    <row r="186" spans="1:213" ht="16" thickBot="1" x14ac:dyDescent="0.4">
      <c r="A186" s="406"/>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376"/>
      <c r="AF186" s="376"/>
      <c r="AG186" s="376"/>
      <c r="AH186" s="376"/>
      <c r="AI186" s="376"/>
    </row>
    <row r="187" spans="1:213" ht="60" customHeight="1" thickBot="1" x14ac:dyDescent="0.4">
      <c r="A187" s="79" t="s">
        <v>63</v>
      </c>
      <c r="B187" s="78" t="s">
        <v>186</v>
      </c>
      <c r="C187" s="440" t="s">
        <v>187</v>
      </c>
      <c r="D187" s="440"/>
      <c r="E187" s="440"/>
      <c r="G187" s="397">
        <v>0.09</v>
      </c>
      <c r="H187" s="398"/>
      <c r="I187" s="399">
        <f>J176*G187</f>
        <v>9.8784005994887405</v>
      </c>
      <c r="J187" s="400"/>
      <c r="K187" s="34"/>
      <c r="L187" s="397">
        <v>0.09</v>
      </c>
      <c r="M187" s="398"/>
      <c r="N187" s="399">
        <f>O176*L187</f>
        <v>20.105398797589775</v>
      </c>
      <c r="O187" s="400"/>
      <c r="P187" s="34"/>
      <c r="Q187" s="397">
        <v>0.09</v>
      </c>
      <c r="R187" s="398"/>
      <c r="S187" s="399">
        <f>T176*Q187</f>
        <v>11.782675131052954</v>
      </c>
      <c r="T187" s="400"/>
      <c r="U187" s="34"/>
      <c r="V187" s="397">
        <v>0.09</v>
      </c>
      <c r="W187" s="398"/>
      <c r="X187" s="399">
        <f>Y176*V187</f>
        <v>5.8860407974437008</v>
      </c>
      <c r="Y187" s="400"/>
      <c r="Z187" s="35"/>
      <c r="AA187" s="397">
        <v>0.09</v>
      </c>
      <c r="AB187" s="398"/>
      <c r="AC187" s="399">
        <f>AD176*AA187</f>
        <v>4.1717318768107114</v>
      </c>
      <c r="AD187" s="400"/>
      <c r="AE187" s="376"/>
      <c r="AF187" s="376"/>
      <c r="AG187" s="376"/>
      <c r="AH187" s="376"/>
      <c r="AI187" s="376"/>
    </row>
    <row r="188" spans="1:213" ht="16" thickBot="1" x14ac:dyDescent="0.4">
      <c r="A188" s="406"/>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376"/>
      <c r="AF188" s="376"/>
      <c r="AG188" s="376"/>
      <c r="AH188" s="376"/>
      <c r="AI188" s="376"/>
    </row>
    <row r="189" spans="1:213" s="19" customFormat="1" ht="60" customHeight="1" thickBot="1" x14ac:dyDescent="0.4">
      <c r="A189" s="79" t="s">
        <v>64</v>
      </c>
      <c r="B189" s="78" t="s">
        <v>69</v>
      </c>
      <c r="C189" s="440" t="s">
        <v>188</v>
      </c>
      <c r="D189" s="440"/>
      <c r="E189" s="440"/>
      <c r="F189" s="39"/>
      <c r="G189" s="397">
        <v>0.05</v>
      </c>
      <c r="H189" s="398"/>
      <c r="I189" s="399">
        <f>J176*G189</f>
        <v>5.4880003330493006</v>
      </c>
      <c r="J189" s="400"/>
      <c r="K189" s="34"/>
      <c r="L189" s="397">
        <v>0.05</v>
      </c>
      <c r="M189" s="398"/>
      <c r="N189" s="399">
        <f>O176*L189</f>
        <v>11.169665998660989</v>
      </c>
      <c r="O189" s="400"/>
      <c r="P189" s="34"/>
      <c r="Q189" s="397">
        <v>0.05</v>
      </c>
      <c r="R189" s="398"/>
      <c r="S189" s="399">
        <f>T176*Q189</f>
        <v>6.5459306283627532</v>
      </c>
      <c r="T189" s="400"/>
      <c r="U189" s="34"/>
      <c r="V189" s="397">
        <v>0.05</v>
      </c>
      <c r="W189" s="398"/>
      <c r="X189" s="399">
        <f>Y176*V189</f>
        <v>3.2700226652465005</v>
      </c>
      <c r="Y189" s="400"/>
      <c r="Z189" s="35"/>
      <c r="AA189" s="397">
        <v>0.05</v>
      </c>
      <c r="AB189" s="398"/>
      <c r="AC189" s="399">
        <f>AD176*AA189</f>
        <v>2.3176288204503956</v>
      </c>
      <c r="AD189" s="400"/>
      <c r="AE189" s="376"/>
      <c r="AF189" s="376"/>
      <c r="AG189" s="376"/>
      <c r="AH189" s="376"/>
      <c r="AI189" s="376"/>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row>
    <row r="190" spans="1:213" ht="14.25" customHeight="1" thickBot="1" x14ac:dyDescent="0.4">
      <c r="A190" s="406"/>
      <c r="B190" s="406"/>
      <c r="C190" s="406"/>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376"/>
      <c r="AF190" s="376"/>
      <c r="AG190" s="376"/>
      <c r="AH190" s="376"/>
      <c r="AI190" s="376"/>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row>
    <row r="191" spans="1:213" ht="47.25" customHeight="1" thickBot="1" x14ac:dyDescent="0.4">
      <c r="A191" s="406"/>
      <c r="B191" s="406"/>
      <c r="C191" s="406"/>
      <c r="D191" s="407" t="s">
        <v>71</v>
      </c>
      <c r="E191" s="408"/>
      <c r="G191" s="385">
        <f>SUM(G181+G183+G185+G187+G189)</f>
        <v>0.35000000000000003</v>
      </c>
      <c r="H191" s="386"/>
      <c r="I191" s="387">
        <f>SUM(I181+I183+I185+I187+I189)</f>
        <v>38.416002331345105</v>
      </c>
      <c r="J191" s="388"/>
      <c r="L191" s="385">
        <f>SUM(L181+L183+L185+L187+L189)</f>
        <v>0.35000000000000003</v>
      </c>
      <c r="M191" s="386"/>
      <c r="N191" s="387">
        <f>SUM(N181+N183+N185+N187+N189)</f>
        <v>78.187661990626907</v>
      </c>
      <c r="O191" s="388"/>
      <c r="Q191" s="385">
        <f>SUM(Q181+Q183+Q185+Q187+Q189)</f>
        <v>0.35000000000000003</v>
      </c>
      <c r="R191" s="386"/>
      <c r="S191" s="387">
        <f>SUM(S181+S183+S185+S187+S189)</f>
        <v>45.821514398539271</v>
      </c>
      <c r="T191" s="388"/>
      <c r="V191" s="385">
        <f>SUM(V181+V183+V185+V187+V189)</f>
        <v>0.35000000000000003</v>
      </c>
      <c r="W191" s="386"/>
      <c r="X191" s="387">
        <f>SUM(X181+X183+X185+X187+X189)</f>
        <v>22.890158656725504</v>
      </c>
      <c r="Y191" s="388"/>
      <c r="AA191" s="385">
        <f>SUM(AA181+AA183+AA185+AA187+AA189)</f>
        <v>0.35000000000000003</v>
      </c>
      <c r="AB191" s="386"/>
      <c r="AC191" s="387">
        <f>SUM(AC181+AC183+AC185+AC187+AC189)</f>
        <v>16.223401743152767</v>
      </c>
      <c r="AD191" s="388"/>
      <c r="AE191" s="80"/>
      <c r="AF191" s="385">
        <f>(G191+L191+Q191+V191+AA191)/5</f>
        <v>0.35000000000000003</v>
      </c>
      <c r="AG191" s="386"/>
      <c r="AH191" s="387">
        <f>(I191+N191+S191+X191+AC191)/5</f>
        <v>40.307747824077914</v>
      </c>
      <c r="AI191" s="388"/>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row>
    <row r="192" spans="1:213" ht="16" thickBot="1" x14ac:dyDescent="0.4">
      <c r="A192" s="406"/>
      <c r="B192" s="406"/>
      <c r="C192" s="406"/>
      <c r="D192" s="428"/>
      <c r="E192" s="428"/>
      <c r="F192" s="428"/>
      <c r="G192" s="428"/>
      <c r="H192" s="428"/>
      <c r="I192" s="428"/>
      <c r="J192" s="428"/>
      <c r="K192" s="428"/>
      <c r="L192" s="428"/>
      <c r="M192" s="428"/>
      <c r="N192" s="428"/>
      <c r="O192" s="428"/>
      <c r="P192" s="428"/>
      <c r="Q192" s="428"/>
      <c r="R192" s="428"/>
      <c r="S192" s="428"/>
      <c r="T192" s="428"/>
      <c r="U192" s="428"/>
      <c r="V192" s="428"/>
      <c r="W192" s="428"/>
      <c r="X192" s="428"/>
      <c r="Y192" s="428"/>
      <c r="Z192" s="428"/>
      <c r="AA192" s="428"/>
      <c r="AB192" s="428"/>
      <c r="AC192" s="428"/>
      <c r="AD192" s="428"/>
      <c r="AE192" s="384"/>
      <c r="AF192" s="376"/>
      <c r="AG192" s="376"/>
      <c r="AH192" s="376"/>
      <c r="AI192" s="376"/>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row>
    <row r="193" spans="1:131" ht="15" customHeight="1" thickTop="1" x14ac:dyDescent="0.35">
      <c r="A193" s="406"/>
      <c r="B193" s="406"/>
      <c r="C193" s="406"/>
      <c r="D193" s="422" t="s">
        <v>192</v>
      </c>
      <c r="E193" s="423"/>
      <c r="F193" s="409"/>
      <c r="G193" s="410">
        <f>J176*(1+G191)</f>
        <v>148.17600899233113</v>
      </c>
      <c r="H193" s="411"/>
      <c r="I193" s="411"/>
      <c r="J193" s="412"/>
      <c r="K193" s="409"/>
      <c r="L193" s="410">
        <f>O176*(1+L191)</f>
        <v>301.58098196384668</v>
      </c>
      <c r="M193" s="411"/>
      <c r="N193" s="411"/>
      <c r="O193" s="412"/>
      <c r="P193" s="429"/>
      <c r="Q193" s="410">
        <f>T176*(1+Q191)</f>
        <v>176.74012696579433</v>
      </c>
      <c r="R193" s="411"/>
      <c r="S193" s="411"/>
      <c r="T193" s="412"/>
      <c r="U193" s="409"/>
      <c r="V193" s="410">
        <f>Y176*(1+V191)</f>
        <v>88.290611961655515</v>
      </c>
      <c r="W193" s="411"/>
      <c r="X193" s="411"/>
      <c r="Y193" s="412"/>
      <c r="Z193" s="409"/>
      <c r="AA193" s="410">
        <f>AD176*(1+AA191)</f>
        <v>62.57597815216068</v>
      </c>
      <c r="AB193" s="411"/>
      <c r="AC193" s="411"/>
      <c r="AD193" s="412"/>
      <c r="AE193" s="376"/>
      <c r="AF193" s="376"/>
      <c r="AG193" s="376"/>
      <c r="AH193" s="376"/>
      <c r="AI193" s="376"/>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row>
    <row r="194" spans="1:131" ht="15" customHeight="1" x14ac:dyDescent="0.35">
      <c r="A194" s="406"/>
      <c r="B194" s="406"/>
      <c r="C194" s="406"/>
      <c r="D194" s="424"/>
      <c r="E194" s="425"/>
      <c r="F194" s="409"/>
      <c r="G194" s="413"/>
      <c r="H194" s="414"/>
      <c r="I194" s="414"/>
      <c r="J194" s="415"/>
      <c r="K194" s="430"/>
      <c r="L194" s="413"/>
      <c r="M194" s="414"/>
      <c r="N194" s="414"/>
      <c r="O194" s="415"/>
      <c r="P194" s="429"/>
      <c r="Q194" s="413"/>
      <c r="R194" s="414"/>
      <c r="S194" s="414"/>
      <c r="T194" s="415"/>
      <c r="U194" s="409"/>
      <c r="V194" s="413"/>
      <c r="W194" s="414"/>
      <c r="X194" s="414"/>
      <c r="Y194" s="415"/>
      <c r="Z194" s="409"/>
      <c r="AA194" s="413"/>
      <c r="AB194" s="414"/>
      <c r="AC194" s="414"/>
      <c r="AD194" s="415"/>
      <c r="AE194" s="376"/>
      <c r="AF194" s="376"/>
      <c r="AG194" s="376"/>
      <c r="AH194" s="376"/>
      <c r="AI194" s="376"/>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row>
    <row r="195" spans="1:131" ht="16.5" customHeight="1" thickBot="1" x14ac:dyDescent="0.4">
      <c r="A195" s="406"/>
      <c r="B195" s="406"/>
      <c r="C195" s="406"/>
      <c r="D195" s="426"/>
      <c r="E195" s="427"/>
      <c r="F195" s="409"/>
      <c r="G195" s="416"/>
      <c r="H195" s="417"/>
      <c r="I195" s="417"/>
      <c r="J195" s="418"/>
      <c r="K195" s="430"/>
      <c r="L195" s="416"/>
      <c r="M195" s="417"/>
      <c r="N195" s="417"/>
      <c r="O195" s="418"/>
      <c r="P195" s="429"/>
      <c r="Q195" s="416"/>
      <c r="R195" s="417"/>
      <c r="S195" s="417"/>
      <c r="T195" s="418"/>
      <c r="U195" s="409"/>
      <c r="V195" s="416"/>
      <c r="W195" s="417"/>
      <c r="X195" s="417"/>
      <c r="Y195" s="418"/>
      <c r="Z195" s="409"/>
      <c r="AA195" s="416"/>
      <c r="AB195" s="417"/>
      <c r="AC195" s="417"/>
      <c r="AD195" s="418"/>
      <c r="AE195" s="376"/>
      <c r="AF195" s="376"/>
      <c r="AG195" s="376"/>
      <c r="AH195" s="376"/>
      <c r="AI195" s="376"/>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row>
    <row r="196" spans="1:131" ht="16" thickTop="1" x14ac:dyDescent="0.35">
      <c r="B196" s="36"/>
      <c r="C196" s="37"/>
      <c r="D196" s="16"/>
      <c r="E196" s="16"/>
      <c r="G196" s="8"/>
      <c r="H196" s="8"/>
      <c r="I196" s="8"/>
      <c r="L196" s="8"/>
      <c r="M196" s="8"/>
      <c r="N196" s="8"/>
      <c r="Q196" s="8"/>
      <c r="R196" s="8"/>
      <c r="S196" s="8"/>
      <c r="V196" s="8"/>
      <c r="W196" s="8"/>
      <c r="X196" s="8"/>
      <c r="AA196" s="8"/>
      <c r="AB196" s="8"/>
      <c r="AC196" s="8"/>
      <c r="AF196" s="42"/>
      <c r="AG196" s="42"/>
      <c r="AH196" s="42"/>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row>
    <row r="197" spans="1:131" x14ac:dyDescent="0.35">
      <c r="B197" s="36"/>
      <c r="C197" s="37"/>
      <c r="E197" s="16"/>
      <c r="G197" s="8"/>
      <c r="H197" s="8"/>
      <c r="I197" s="8"/>
      <c r="L197" s="8"/>
      <c r="M197" s="8"/>
      <c r="N197" s="8"/>
      <c r="Q197" s="8"/>
      <c r="R197" s="8"/>
      <c r="S197" s="8"/>
      <c r="V197" s="8"/>
      <c r="W197" s="8"/>
      <c r="X197" s="8"/>
      <c r="AA197" s="8"/>
      <c r="AB197" s="8"/>
      <c r="AC197" s="8"/>
      <c r="AF197" s="42"/>
      <c r="AG197" s="42"/>
      <c r="AH197" s="42"/>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row>
    <row r="198" spans="1:131" ht="17.5" x14ac:dyDescent="0.35">
      <c r="B198" s="36"/>
      <c r="C198" s="37"/>
      <c r="E198" s="16"/>
      <c r="F198" s="43"/>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2"/>
      <c r="AG198" s="42"/>
      <c r="AH198" s="42"/>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row>
    <row r="199" spans="1:131" x14ac:dyDescent="0.35">
      <c r="B199" s="36"/>
      <c r="C199" s="37"/>
      <c r="E199" s="16"/>
      <c r="G199" s="8"/>
      <c r="H199" s="8"/>
      <c r="I199" s="8"/>
      <c r="L199" s="8"/>
      <c r="M199" s="8"/>
      <c r="N199" s="8"/>
      <c r="Q199" s="8"/>
      <c r="R199" s="8"/>
      <c r="S199" s="8"/>
      <c r="V199" s="8"/>
      <c r="W199" s="8"/>
      <c r="X199" s="8"/>
      <c r="AA199" s="8"/>
      <c r="AB199" s="8"/>
      <c r="AC199" s="8"/>
      <c r="AF199" s="42"/>
      <c r="AG199" s="42"/>
      <c r="AH199" s="42"/>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row>
    <row r="200" spans="1:131" x14ac:dyDescent="0.35">
      <c r="B200" s="36"/>
      <c r="C200" s="37"/>
      <c r="E200" s="16"/>
      <c r="G200" s="8"/>
      <c r="H200" s="8"/>
      <c r="I200" s="8"/>
      <c r="L200" s="8"/>
      <c r="M200" s="8"/>
      <c r="N200" s="8"/>
      <c r="Q200" s="8"/>
      <c r="R200" s="8"/>
      <c r="S200" s="8"/>
      <c r="V200" s="8"/>
      <c r="W200" s="8"/>
      <c r="X200" s="8"/>
      <c r="AA200" s="8"/>
      <c r="AB200" s="8"/>
      <c r="AC200" s="8"/>
      <c r="AF200" s="42"/>
      <c r="AG200" s="42"/>
      <c r="AH200" s="42"/>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row>
    <row r="201" spans="1:131" x14ac:dyDescent="0.35">
      <c r="E201" s="16"/>
      <c r="G201" s="8"/>
      <c r="H201" s="8"/>
      <c r="I201" s="8"/>
      <c r="L201" s="8"/>
      <c r="M201" s="8"/>
      <c r="N201" s="8"/>
      <c r="Q201" s="8"/>
      <c r="R201" s="8"/>
      <c r="S201" s="8"/>
      <c r="V201" s="8"/>
      <c r="W201" s="8"/>
      <c r="X201" s="8"/>
      <c r="AA201" s="8"/>
      <c r="AB201" s="8"/>
      <c r="AC201" s="8"/>
      <c r="AF201" s="42"/>
      <c r="AG201" s="42"/>
      <c r="AH201" s="42"/>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row>
    <row r="202" spans="1:131" x14ac:dyDescent="0.35">
      <c r="D202" s="16"/>
      <c r="AF202" s="42"/>
      <c r="AG202" s="42"/>
      <c r="AH202" s="42"/>
    </row>
    <row r="203" spans="1:131" x14ac:dyDescent="0.35">
      <c r="D203" s="16"/>
      <c r="AF203" s="42"/>
      <c r="AG203" s="42"/>
      <c r="AH203" s="42"/>
    </row>
    <row r="204" spans="1:131" x14ac:dyDescent="0.35">
      <c r="D204" s="16"/>
    </row>
    <row r="205" spans="1:131" x14ac:dyDescent="0.35">
      <c r="D205" s="16"/>
    </row>
    <row r="206" spans="1:131" x14ac:dyDescent="0.35">
      <c r="D206" s="16"/>
    </row>
    <row r="207" spans="1:131" x14ac:dyDescent="0.35">
      <c r="B207" s="36"/>
      <c r="C207" s="37"/>
      <c r="D207" s="16"/>
      <c r="E207" s="16"/>
      <c r="G207" s="8"/>
      <c r="H207" s="8"/>
      <c r="I207" s="8"/>
      <c r="L207" s="8"/>
      <c r="M207" s="8"/>
      <c r="N207" s="8"/>
      <c r="Q207" s="8"/>
      <c r="R207" s="8"/>
      <c r="S207" s="8"/>
      <c r="V207" s="8"/>
      <c r="W207" s="8"/>
      <c r="X207" s="8"/>
      <c r="AA207" s="8"/>
      <c r="AB207" s="8"/>
      <c r="AC207" s="8"/>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row>
    <row r="208" spans="1:131" x14ac:dyDescent="0.35">
      <c r="B208" s="36"/>
      <c r="C208" s="37"/>
      <c r="D208" s="16"/>
      <c r="E208" s="16"/>
      <c r="G208" s="8"/>
      <c r="H208" s="8"/>
      <c r="I208" s="8"/>
      <c r="L208" s="8"/>
      <c r="M208" s="8"/>
      <c r="N208" s="8"/>
      <c r="Q208" s="8"/>
      <c r="R208" s="8"/>
      <c r="S208" s="8"/>
      <c r="V208" s="8"/>
      <c r="W208" s="8"/>
      <c r="X208" s="8"/>
      <c r="AA208" s="8"/>
      <c r="AB208" s="8"/>
      <c r="AC208" s="8"/>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row>
    <row r="209" spans="1:131" x14ac:dyDescent="0.35">
      <c r="B209" s="36"/>
      <c r="C209" s="37"/>
      <c r="D209" s="16"/>
      <c r="E209" s="16"/>
      <c r="G209" s="8"/>
      <c r="H209" s="8"/>
      <c r="I209" s="8"/>
      <c r="L209" s="8"/>
      <c r="M209" s="8"/>
      <c r="N209" s="8"/>
      <c r="Q209" s="8"/>
      <c r="R209" s="8"/>
      <c r="S209" s="8"/>
      <c r="V209" s="8"/>
      <c r="W209" s="8"/>
      <c r="X209" s="8"/>
      <c r="AA209" s="8"/>
      <c r="AB209" s="8"/>
      <c r="AC209" s="8"/>
      <c r="AF209" s="42"/>
      <c r="AG209" s="42"/>
      <c r="AH209" s="42"/>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row>
    <row r="210" spans="1:131" x14ac:dyDescent="0.35">
      <c r="B210" s="36"/>
      <c r="C210" s="37"/>
      <c r="D210" s="16"/>
      <c r="E210" s="16"/>
      <c r="G210" s="8"/>
      <c r="H210" s="8"/>
      <c r="I210" s="8"/>
      <c r="L210" s="8"/>
      <c r="M210" s="8"/>
      <c r="N210" s="8"/>
      <c r="Q210" s="8"/>
      <c r="R210" s="8"/>
      <c r="S210" s="8"/>
      <c r="V210" s="8"/>
      <c r="W210" s="8"/>
      <c r="X210" s="8"/>
      <c r="AA210" s="8"/>
      <c r="AB210" s="8"/>
      <c r="AC210" s="8"/>
      <c r="AF210" s="42"/>
      <c r="AG210" s="42"/>
      <c r="AH210" s="42"/>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row>
    <row r="211" spans="1:131" s="16" customFormat="1" x14ac:dyDescent="0.35">
      <c r="A211" s="1"/>
      <c r="B211" s="36"/>
      <c r="C211" s="37"/>
      <c r="F211" s="3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42"/>
      <c r="AG211" s="42"/>
      <c r="AH211" s="42"/>
    </row>
    <row r="212" spans="1:131" ht="17.5" x14ac:dyDescent="0.35">
      <c r="B212" s="36"/>
      <c r="C212" s="37"/>
      <c r="D212" s="45"/>
      <c r="E212" s="16"/>
      <c r="F212" s="43"/>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2"/>
      <c r="AG212" s="42"/>
      <c r="AH212" s="42"/>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row>
    <row r="213" spans="1:131" ht="17.5" x14ac:dyDescent="0.35">
      <c r="B213" s="36"/>
      <c r="C213" s="37"/>
      <c r="D213" s="16"/>
      <c r="E213" s="16"/>
      <c r="F213" s="43"/>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6"/>
      <c r="AG213" s="46"/>
      <c r="AH213" s="46"/>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row>
    <row r="214" spans="1:131" x14ac:dyDescent="0.35">
      <c r="A214" s="47"/>
      <c r="B214" s="36"/>
      <c r="C214" s="37"/>
      <c r="D214" s="16"/>
      <c r="E214" s="16"/>
      <c r="G214" s="8"/>
      <c r="H214" s="8"/>
      <c r="I214" s="8"/>
      <c r="L214" s="8"/>
      <c r="M214" s="8"/>
      <c r="N214" s="8"/>
      <c r="Q214" s="8"/>
      <c r="R214" s="8"/>
      <c r="S214" s="8"/>
      <c r="V214" s="8"/>
      <c r="W214" s="8"/>
      <c r="X214" s="8"/>
      <c r="AA214" s="8"/>
      <c r="AB214" s="8"/>
      <c r="AC214" s="8"/>
      <c r="AF214" s="42"/>
      <c r="AG214" s="42"/>
      <c r="AH214" s="42"/>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row>
    <row r="215" spans="1:131" x14ac:dyDescent="0.35">
      <c r="B215" s="36"/>
      <c r="C215" s="37"/>
      <c r="D215" s="16"/>
      <c r="E215" s="16"/>
      <c r="G215" s="8"/>
      <c r="H215" s="8"/>
      <c r="I215" s="8"/>
      <c r="L215" s="8"/>
      <c r="M215" s="8"/>
      <c r="N215" s="8"/>
      <c r="Q215" s="8"/>
      <c r="R215" s="8"/>
      <c r="S215" s="8"/>
      <c r="V215" s="8"/>
      <c r="W215" s="8"/>
      <c r="X215" s="8"/>
      <c r="AA215" s="8"/>
      <c r="AB215" s="8"/>
      <c r="AC215" s="8"/>
      <c r="AF215" s="42"/>
      <c r="AG215" s="42"/>
      <c r="AH215" s="42"/>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row>
    <row r="216" spans="1:131" x14ac:dyDescent="0.35">
      <c r="B216" s="36"/>
      <c r="C216" s="37"/>
      <c r="D216" s="16"/>
      <c r="E216" s="16"/>
      <c r="G216" s="8"/>
      <c r="H216" s="8"/>
      <c r="I216" s="8"/>
      <c r="L216" s="8"/>
      <c r="M216" s="8"/>
      <c r="N216" s="8"/>
      <c r="Q216" s="8"/>
      <c r="R216" s="8"/>
      <c r="S216" s="8"/>
      <c r="V216" s="8"/>
      <c r="W216" s="8"/>
      <c r="X216" s="8"/>
      <c r="AA216" s="8"/>
      <c r="AB216" s="8"/>
      <c r="AC216" s="8"/>
      <c r="AF216" s="42"/>
      <c r="AG216" s="42"/>
      <c r="AH216" s="42"/>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row>
    <row r="217" spans="1:131" x14ac:dyDescent="0.35">
      <c r="B217" s="36"/>
      <c r="C217" s="37"/>
      <c r="D217" s="16"/>
      <c r="E217" s="16"/>
      <c r="G217" s="8"/>
      <c r="H217" s="8"/>
      <c r="I217" s="8"/>
      <c r="L217" s="8"/>
      <c r="M217" s="8"/>
      <c r="N217" s="8"/>
      <c r="Q217" s="8"/>
      <c r="R217" s="8"/>
      <c r="S217" s="8"/>
      <c r="V217" s="8"/>
      <c r="W217" s="8"/>
      <c r="X217" s="8"/>
      <c r="AA217" s="8"/>
      <c r="AB217" s="8"/>
      <c r="AC217" s="8"/>
      <c r="AF217" s="42"/>
      <c r="AG217" s="42"/>
      <c r="AH217" s="42"/>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row>
    <row r="218" spans="1:131" x14ac:dyDescent="0.35">
      <c r="B218" s="36"/>
      <c r="C218" s="37"/>
      <c r="D218" s="16"/>
      <c r="E218" s="16"/>
      <c r="G218" s="8"/>
      <c r="H218" s="8"/>
      <c r="I218" s="8"/>
      <c r="L218" s="8"/>
      <c r="M218" s="8"/>
      <c r="N218" s="8"/>
      <c r="Q218" s="8"/>
      <c r="R218" s="8"/>
      <c r="S218" s="8"/>
      <c r="V218" s="8"/>
      <c r="W218" s="8"/>
      <c r="X218" s="8"/>
      <c r="AA218" s="8"/>
      <c r="AB218" s="8"/>
      <c r="AC218" s="8"/>
      <c r="AF218" s="42"/>
      <c r="AG218" s="42"/>
      <c r="AH218" s="42"/>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row>
    <row r="219" spans="1:131" x14ac:dyDescent="0.35">
      <c r="B219" s="36"/>
      <c r="C219" s="37"/>
      <c r="D219" s="16"/>
      <c r="E219" s="16"/>
      <c r="G219" s="8"/>
      <c r="H219" s="8"/>
      <c r="I219" s="8"/>
      <c r="L219" s="8"/>
      <c r="M219" s="8"/>
      <c r="N219" s="8"/>
      <c r="Q219" s="8"/>
      <c r="R219" s="8"/>
      <c r="S219" s="8"/>
      <c r="V219" s="8"/>
      <c r="W219" s="8"/>
      <c r="X219" s="8"/>
      <c r="AA219" s="8"/>
      <c r="AB219" s="8"/>
      <c r="AC219" s="8"/>
      <c r="AF219" s="42"/>
      <c r="AG219" s="42"/>
      <c r="AH219" s="42"/>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row>
    <row r="220" spans="1:131" x14ac:dyDescent="0.35">
      <c r="B220" s="36"/>
      <c r="C220" s="37"/>
      <c r="D220" s="16"/>
      <c r="E220" s="48"/>
      <c r="G220" s="8"/>
      <c r="H220" s="8"/>
      <c r="I220" s="8"/>
      <c r="L220" s="8"/>
      <c r="M220" s="8"/>
      <c r="N220" s="8"/>
      <c r="Q220" s="8"/>
      <c r="R220" s="8"/>
      <c r="S220" s="8"/>
      <c r="V220" s="8"/>
      <c r="W220" s="8"/>
      <c r="X220" s="8"/>
      <c r="AA220" s="8"/>
      <c r="AB220" s="8"/>
      <c r="AC220" s="8"/>
      <c r="AF220" s="42"/>
      <c r="AG220" s="42"/>
      <c r="AH220" s="42"/>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row>
    <row r="221" spans="1:131" x14ac:dyDescent="0.35">
      <c r="B221" s="36"/>
      <c r="C221" s="37"/>
      <c r="D221" s="16"/>
      <c r="E221" s="16"/>
      <c r="G221" s="8"/>
      <c r="H221" s="8"/>
      <c r="I221" s="8"/>
      <c r="L221" s="8"/>
      <c r="M221" s="8"/>
      <c r="N221" s="8"/>
      <c r="Q221" s="8"/>
      <c r="R221" s="8"/>
      <c r="S221" s="8"/>
      <c r="V221" s="8"/>
      <c r="W221" s="8"/>
      <c r="X221" s="8"/>
      <c r="AA221" s="8"/>
      <c r="AB221" s="8"/>
      <c r="AC221" s="8"/>
      <c r="AF221" s="42"/>
      <c r="AG221" s="42"/>
      <c r="AH221" s="42"/>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row>
    <row r="222" spans="1:131" x14ac:dyDescent="0.35">
      <c r="B222" s="36"/>
      <c r="C222" s="37"/>
      <c r="D222" s="16"/>
      <c r="E222" s="16"/>
      <c r="G222" s="8"/>
      <c r="H222" s="8"/>
      <c r="I222" s="8"/>
      <c r="L222" s="8"/>
      <c r="M222" s="8"/>
      <c r="N222" s="8"/>
      <c r="Q222" s="8"/>
      <c r="R222" s="8"/>
      <c r="S222" s="8"/>
      <c r="V222" s="8"/>
      <c r="W222" s="8"/>
      <c r="X222" s="8"/>
      <c r="AA222" s="8"/>
      <c r="AB222" s="8"/>
      <c r="AC222" s="8"/>
      <c r="AF222" s="42"/>
      <c r="AG222" s="42"/>
      <c r="AH222" s="42"/>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row>
    <row r="223" spans="1:131" x14ac:dyDescent="0.35">
      <c r="B223" s="36"/>
      <c r="C223" s="37"/>
      <c r="D223" s="16"/>
      <c r="E223" s="48"/>
      <c r="G223" s="8"/>
      <c r="H223" s="8"/>
      <c r="I223" s="8"/>
      <c r="L223" s="8"/>
      <c r="M223" s="8"/>
      <c r="N223" s="8"/>
      <c r="Q223" s="8"/>
      <c r="R223" s="8"/>
      <c r="S223" s="8"/>
      <c r="V223" s="8"/>
      <c r="W223" s="8"/>
      <c r="X223" s="8"/>
      <c r="AA223" s="8"/>
      <c r="AB223" s="8"/>
      <c r="AC223" s="8"/>
      <c r="AF223" s="42"/>
      <c r="AG223" s="42"/>
      <c r="AH223" s="42"/>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row>
    <row r="224" spans="1:131" x14ac:dyDescent="0.35">
      <c r="B224" s="36"/>
      <c r="C224" s="37"/>
      <c r="D224" s="16"/>
      <c r="E224" s="16"/>
      <c r="G224" s="8"/>
      <c r="H224" s="8"/>
      <c r="I224" s="8"/>
      <c r="L224" s="8"/>
      <c r="M224" s="8"/>
      <c r="N224" s="8"/>
      <c r="Q224" s="8"/>
      <c r="R224" s="8"/>
      <c r="S224" s="8"/>
      <c r="V224" s="8"/>
      <c r="W224" s="8"/>
      <c r="X224" s="8"/>
      <c r="AA224" s="8"/>
      <c r="AB224" s="8"/>
      <c r="AC224" s="8"/>
      <c r="AF224" s="42"/>
      <c r="AG224" s="42"/>
      <c r="AH224" s="42"/>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row>
    <row r="225" spans="2:131" x14ac:dyDescent="0.35">
      <c r="B225" s="36"/>
      <c r="C225" s="37"/>
      <c r="D225" s="16"/>
      <c r="E225" s="49"/>
      <c r="G225" s="8"/>
      <c r="H225" s="8"/>
      <c r="I225" s="8"/>
      <c r="L225" s="8"/>
      <c r="M225" s="8"/>
      <c r="N225" s="8"/>
      <c r="Q225" s="8"/>
      <c r="R225" s="8"/>
      <c r="S225" s="8"/>
      <c r="V225" s="8"/>
      <c r="W225" s="8"/>
      <c r="X225" s="8"/>
      <c r="AA225" s="8"/>
      <c r="AB225" s="8"/>
      <c r="AC225" s="8"/>
      <c r="AF225" s="42"/>
      <c r="AG225" s="42"/>
      <c r="AH225" s="42"/>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row>
    <row r="226" spans="2:131" x14ac:dyDescent="0.35">
      <c r="B226" s="36"/>
      <c r="C226" s="37"/>
      <c r="D226" s="16"/>
      <c r="E226" s="16"/>
      <c r="G226" s="8"/>
      <c r="H226" s="8"/>
      <c r="I226" s="8"/>
      <c r="L226" s="8"/>
      <c r="M226" s="8"/>
      <c r="N226" s="8"/>
      <c r="Q226" s="8"/>
      <c r="R226" s="8"/>
      <c r="S226" s="8"/>
      <c r="V226" s="8"/>
      <c r="W226" s="8"/>
      <c r="X226" s="8"/>
      <c r="AA226" s="8"/>
      <c r="AB226" s="8"/>
      <c r="AC226" s="8"/>
      <c r="AF226" s="42"/>
      <c r="AG226" s="42"/>
      <c r="AH226" s="42"/>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row>
    <row r="227" spans="2:131" x14ac:dyDescent="0.35">
      <c r="B227" s="36"/>
      <c r="C227" s="37"/>
      <c r="D227" s="45"/>
      <c r="E227" s="48"/>
      <c r="G227" s="8"/>
      <c r="H227" s="8"/>
      <c r="I227" s="8"/>
      <c r="L227" s="8"/>
      <c r="M227" s="8"/>
      <c r="N227" s="8"/>
      <c r="Q227" s="8"/>
      <c r="R227" s="8"/>
      <c r="S227" s="8"/>
      <c r="V227" s="8"/>
      <c r="W227" s="8"/>
      <c r="X227" s="8"/>
      <c r="AA227" s="8"/>
      <c r="AB227" s="8"/>
      <c r="AC227" s="8"/>
      <c r="AF227" s="42"/>
      <c r="AG227" s="42"/>
      <c r="AH227" s="42"/>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row>
    <row r="228" spans="2:131" x14ac:dyDescent="0.35">
      <c r="B228" s="36"/>
      <c r="C228" s="37"/>
      <c r="D228" s="16"/>
      <c r="E228" s="16"/>
      <c r="G228" s="8"/>
      <c r="H228" s="8"/>
      <c r="I228" s="8"/>
      <c r="L228" s="8"/>
      <c r="M228" s="8"/>
      <c r="N228" s="8"/>
      <c r="Q228" s="8"/>
      <c r="R228" s="8"/>
      <c r="S228" s="8"/>
      <c r="V228" s="8"/>
      <c r="W228" s="8"/>
      <c r="X228" s="8"/>
      <c r="AA228" s="8"/>
      <c r="AB228" s="8"/>
      <c r="AC228" s="8"/>
      <c r="AF228" s="42"/>
      <c r="AG228" s="42"/>
      <c r="AH228" s="42"/>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row>
    <row r="229" spans="2:131" x14ac:dyDescent="0.35">
      <c r="B229" s="36"/>
      <c r="C229" s="37"/>
      <c r="D229" s="16"/>
      <c r="E229" s="16"/>
      <c r="G229" s="8"/>
      <c r="H229" s="8"/>
      <c r="I229" s="8"/>
      <c r="L229" s="8"/>
      <c r="M229" s="8"/>
      <c r="N229" s="8"/>
      <c r="Q229" s="8"/>
      <c r="R229" s="8"/>
      <c r="S229" s="8"/>
      <c r="V229" s="8"/>
      <c r="W229" s="8"/>
      <c r="X229" s="8"/>
      <c r="AA229" s="8"/>
      <c r="AB229" s="8"/>
      <c r="AC229" s="8"/>
      <c r="AF229" s="42"/>
      <c r="AG229" s="42"/>
      <c r="AH229" s="42"/>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row>
    <row r="230" spans="2:131" x14ac:dyDescent="0.35">
      <c r="B230" s="36"/>
      <c r="C230" s="37"/>
      <c r="D230" s="16"/>
      <c r="E230" s="16"/>
      <c r="G230" s="8"/>
      <c r="H230" s="8"/>
      <c r="I230" s="8"/>
      <c r="L230" s="8"/>
      <c r="M230" s="8"/>
      <c r="N230" s="8"/>
      <c r="Q230" s="8"/>
      <c r="R230" s="8"/>
      <c r="S230" s="8"/>
      <c r="V230" s="8"/>
      <c r="W230" s="8"/>
      <c r="X230" s="8"/>
      <c r="AA230" s="8"/>
      <c r="AB230" s="8"/>
      <c r="AC230" s="8"/>
      <c r="AF230" s="42"/>
      <c r="AG230" s="42"/>
      <c r="AH230" s="42"/>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row>
    <row r="231" spans="2:131" x14ac:dyDescent="0.35">
      <c r="B231" s="36"/>
      <c r="C231" s="37"/>
      <c r="D231" s="16"/>
      <c r="E231" s="16"/>
      <c r="G231" s="8"/>
      <c r="H231" s="8"/>
      <c r="I231" s="8"/>
      <c r="L231" s="8"/>
      <c r="M231" s="8"/>
      <c r="N231" s="8"/>
      <c r="Q231" s="8"/>
      <c r="R231" s="8"/>
      <c r="S231" s="8"/>
      <c r="V231" s="8"/>
      <c r="W231" s="8"/>
      <c r="X231" s="8"/>
      <c r="AA231" s="8"/>
      <c r="AB231" s="8"/>
      <c r="AC231" s="8"/>
      <c r="AF231" s="42"/>
      <c r="AG231" s="42"/>
      <c r="AH231" s="42"/>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row>
    <row r="232" spans="2:131" x14ac:dyDescent="0.35">
      <c r="B232" s="36"/>
      <c r="C232" s="37"/>
      <c r="D232" s="16"/>
      <c r="E232" s="16"/>
      <c r="G232" s="8"/>
      <c r="H232" s="8"/>
      <c r="I232" s="8"/>
      <c r="L232" s="8"/>
      <c r="M232" s="8"/>
      <c r="N232" s="8"/>
      <c r="Q232" s="8"/>
      <c r="R232" s="8"/>
      <c r="S232" s="8"/>
      <c r="V232" s="8"/>
      <c r="W232" s="8"/>
      <c r="X232" s="8"/>
      <c r="AA232" s="8"/>
      <c r="AB232" s="8"/>
      <c r="AC232" s="8"/>
      <c r="AF232" s="42"/>
      <c r="AG232" s="42"/>
      <c r="AH232" s="42"/>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row>
    <row r="233" spans="2:131" x14ac:dyDescent="0.35">
      <c r="B233" s="36"/>
      <c r="C233" s="37"/>
      <c r="D233" s="16"/>
      <c r="E233" s="16"/>
      <c r="G233" s="8"/>
      <c r="H233" s="8"/>
      <c r="I233" s="8"/>
      <c r="L233" s="8"/>
      <c r="M233" s="8"/>
      <c r="N233" s="8"/>
      <c r="Q233" s="8"/>
      <c r="R233" s="8"/>
      <c r="S233" s="8"/>
      <c r="V233" s="8"/>
      <c r="W233" s="8"/>
      <c r="X233" s="8"/>
      <c r="AA233" s="8"/>
      <c r="AB233" s="8"/>
      <c r="AC233" s="8"/>
      <c r="AF233" s="42"/>
      <c r="AG233" s="42"/>
      <c r="AH233" s="42"/>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row>
    <row r="234" spans="2:131" x14ac:dyDescent="0.35">
      <c r="B234" s="36"/>
      <c r="C234" s="37"/>
      <c r="D234" s="16"/>
      <c r="E234" s="16"/>
      <c r="G234" s="8"/>
      <c r="H234" s="8"/>
      <c r="I234" s="8"/>
      <c r="L234" s="8"/>
      <c r="M234" s="8"/>
      <c r="N234" s="8"/>
      <c r="Q234" s="8"/>
      <c r="R234" s="8"/>
      <c r="S234" s="8"/>
      <c r="V234" s="8"/>
      <c r="W234" s="8"/>
      <c r="X234" s="8"/>
      <c r="AA234" s="8"/>
      <c r="AB234" s="8"/>
      <c r="AC234" s="8"/>
      <c r="AF234" s="42"/>
      <c r="AG234" s="42"/>
      <c r="AH234" s="42"/>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row>
    <row r="235" spans="2:131" x14ac:dyDescent="0.35">
      <c r="B235" s="36"/>
      <c r="C235" s="37"/>
      <c r="D235" s="16"/>
      <c r="E235" s="48"/>
      <c r="G235" s="8"/>
      <c r="H235" s="8"/>
      <c r="I235" s="8"/>
      <c r="L235" s="8"/>
      <c r="M235" s="8"/>
      <c r="N235" s="8"/>
      <c r="Q235" s="8"/>
      <c r="R235" s="8"/>
      <c r="S235" s="8"/>
      <c r="V235" s="8"/>
      <c r="W235" s="8"/>
      <c r="X235" s="8"/>
      <c r="AA235" s="8"/>
      <c r="AB235" s="8"/>
      <c r="AC235" s="8"/>
      <c r="AF235" s="42"/>
      <c r="AG235" s="42"/>
      <c r="AH235" s="42"/>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row>
    <row r="236" spans="2:131" x14ac:dyDescent="0.35">
      <c r="B236" s="36"/>
      <c r="C236" s="37"/>
      <c r="D236" s="16"/>
      <c r="E236" s="16"/>
      <c r="G236" s="8"/>
      <c r="H236" s="8"/>
      <c r="I236" s="8"/>
      <c r="L236" s="8"/>
      <c r="M236" s="8"/>
      <c r="N236" s="8"/>
      <c r="Q236" s="8"/>
      <c r="R236" s="8"/>
      <c r="S236" s="8"/>
      <c r="V236" s="8"/>
      <c r="W236" s="8"/>
      <c r="X236" s="8"/>
      <c r="AA236" s="8"/>
      <c r="AB236" s="8"/>
      <c r="AC236" s="8"/>
      <c r="AF236" s="42"/>
      <c r="AG236" s="42"/>
      <c r="AH236" s="42"/>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row>
    <row r="237" spans="2:131" x14ac:dyDescent="0.35">
      <c r="B237" s="36"/>
      <c r="C237" s="37"/>
      <c r="D237" s="16"/>
      <c r="E237" s="16"/>
      <c r="G237" s="8"/>
      <c r="H237" s="8"/>
      <c r="I237" s="8"/>
      <c r="L237" s="8"/>
      <c r="M237" s="8"/>
      <c r="N237" s="8"/>
      <c r="Q237" s="8"/>
      <c r="R237" s="8"/>
      <c r="S237" s="8"/>
      <c r="V237" s="8"/>
      <c r="W237" s="8"/>
      <c r="X237" s="8"/>
      <c r="AA237" s="8"/>
      <c r="AB237" s="8"/>
      <c r="AC237" s="8"/>
      <c r="AF237" s="42"/>
      <c r="AG237" s="42"/>
      <c r="AH237" s="42"/>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row>
    <row r="238" spans="2:131" x14ac:dyDescent="0.35">
      <c r="B238" s="36"/>
      <c r="C238" s="37"/>
      <c r="D238" s="16"/>
      <c r="E238" s="48"/>
      <c r="G238" s="8"/>
      <c r="H238" s="8"/>
      <c r="I238" s="8"/>
      <c r="L238" s="8"/>
      <c r="M238" s="8"/>
      <c r="N238" s="8"/>
      <c r="Q238" s="8"/>
      <c r="R238" s="8"/>
      <c r="S238" s="8"/>
      <c r="V238" s="8"/>
      <c r="W238" s="8"/>
      <c r="X238" s="8"/>
      <c r="AA238" s="8"/>
      <c r="AB238" s="8"/>
      <c r="AC238" s="8"/>
      <c r="AF238" s="42"/>
      <c r="AG238" s="42"/>
      <c r="AH238" s="42"/>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row>
    <row r="239" spans="2:131" x14ac:dyDescent="0.35">
      <c r="B239" s="36"/>
      <c r="C239" s="37"/>
      <c r="D239" s="16"/>
      <c r="E239" s="16"/>
      <c r="G239" s="8"/>
      <c r="H239" s="8"/>
      <c r="I239" s="8"/>
      <c r="L239" s="8"/>
      <c r="M239" s="8"/>
      <c r="N239" s="8"/>
      <c r="Q239" s="8"/>
      <c r="R239" s="8"/>
      <c r="S239" s="8"/>
      <c r="V239" s="8"/>
      <c r="W239" s="8"/>
      <c r="X239" s="8"/>
      <c r="AA239" s="8"/>
      <c r="AB239" s="8"/>
      <c r="AC239" s="8"/>
      <c r="AF239" s="42"/>
      <c r="AG239" s="42"/>
      <c r="AH239" s="42"/>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row>
    <row r="240" spans="2:131" x14ac:dyDescent="0.35">
      <c r="B240" s="36"/>
      <c r="C240" s="37"/>
      <c r="D240" s="16"/>
      <c r="E240" s="49"/>
      <c r="G240" s="8"/>
      <c r="H240" s="8"/>
      <c r="I240" s="8"/>
      <c r="L240" s="8"/>
      <c r="M240" s="8"/>
      <c r="N240" s="8"/>
      <c r="Q240" s="8"/>
      <c r="R240" s="8"/>
      <c r="S240" s="8"/>
      <c r="V240" s="8"/>
      <c r="W240" s="8"/>
      <c r="X240" s="8"/>
      <c r="AA240" s="8"/>
      <c r="AB240" s="8"/>
      <c r="AC240" s="8"/>
      <c r="AF240" s="42"/>
      <c r="AG240" s="42"/>
      <c r="AH240" s="42"/>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row>
    <row r="241" spans="2:131" x14ac:dyDescent="0.35">
      <c r="B241" s="36"/>
      <c r="C241" s="37"/>
      <c r="D241" s="16"/>
      <c r="E241" s="16"/>
      <c r="G241" s="8"/>
      <c r="H241" s="8"/>
      <c r="I241" s="8"/>
      <c r="L241" s="8"/>
      <c r="M241" s="8"/>
      <c r="N241" s="8"/>
      <c r="Q241" s="8"/>
      <c r="R241" s="8"/>
      <c r="S241" s="8"/>
      <c r="V241" s="8"/>
      <c r="W241" s="8"/>
      <c r="X241" s="8"/>
      <c r="AA241" s="8"/>
      <c r="AB241" s="8"/>
      <c r="AC241" s="8"/>
      <c r="AF241" s="42"/>
      <c r="AG241" s="42"/>
      <c r="AH241" s="42"/>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row>
    <row r="242" spans="2:131" x14ac:dyDescent="0.35">
      <c r="B242" s="36"/>
      <c r="C242" s="37"/>
      <c r="D242" s="16"/>
      <c r="E242" s="48"/>
      <c r="G242" s="8"/>
      <c r="H242" s="8"/>
      <c r="I242" s="8"/>
      <c r="L242" s="8"/>
      <c r="M242" s="8"/>
      <c r="N242" s="8"/>
      <c r="Q242" s="8"/>
      <c r="R242" s="8"/>
      <c r="S242" s="8"/>
      <c r="V242" s="8"/>
      <c r="W242" s="8"/>
      <c r="X242" s="8"/>
      <c r="AA242" s="8"/>
      <c r="AB242" s="8"/>
      <c r="AC242" s="8"/>
      <c r="AF242" s="42"/>
      <c r="AG242" s="42"/>
      <c r="AH242" s="42"/>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row>
    <row r="243" spans="2:131" x14ac:dyDescent="0.35">
      <c r="B243" s="36"/>
      <c r="C243" s="37"/>
      <c r="D243" s="16"/>
      <c r="E243" s="16"/>
      <c r="G243" s="8"/>
      <c r="H243" s="8"/>
      <c r="I243" s="8"/>
      <c r="L243" s="8"/>
      <c r="M243" s="8"/>
      <c r="N243" s="8"/>
      <c r="Q243" s="8"/>
      <c r="R243" s="8"/>
      <c r="S243" s="8"/>
      <c r="V243" s="8"/>
      <c r="W243" s="8"/>
      <c r="X243" s="8"/>
      <c r="AA243" s="8"/>
      <c r="AB243" s="8"/>
      <c r="AC243" s="8"/>
      <c r="AF243" s="42"/>
      <c r="AG243" s="42"/>
      <c r="AH243" s="42"/>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row>
    <row r="244" spans="2:131" x14ac:dyDescent="0.35">
      <c r="B244" s="36"/>
      <c r="C244" s="37"/>
      <c r="D244" s="16"/>
      <c r="E244" s="16"/>
      <c r="G244" s="8"/>
      <c r="H244" s="8"/>
      <c r="I244" s="8"/>
      <c r="L244" s="8"/>
      <c r="M244" s="8"/>
      <c r="N244" s="8"/>
      <c r="Q244" s="8"/>
      <c r="R244" s="8"/>
      <c r="S244" s="8"/>
      <c r="V244" s="8"/>
      <c r="W244" s="8"/>
      <c r="X244" s="8"/>
      <c r="AA244" s="8"/>
      <c r="AB244" s="8"/>
      <c r="AC244" s="8"/>
      <c r="AF244" s="42"/>
      <c r="AG244" s="42"/>
      <c r="AH244" s="42"/>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row>
    <row r="245" spans="2:131" x14ac:dyDescent="0.35">
      <c r="B245" s="36"/>
      <c r="C245" s="37"/>
      <c r="D245" s="16"/>
      <c r="E245" s="16"/>
      <c r="G245" s="8"/>
      <c r="H245" s="8"/>
      <c r="I245" s="8"/>
      <c r="L245" s="8"/>
      <c r="M245" s="8"/>
      <c r="N245" s="8"/>
      <c r="Q245" s="8"/>
      <c r="R245" s="8"/>
      <c r="S245" s="8"/>
      <c r="V245" s="8"/>
      <c r="W245" s="8"/>
      <c r="X245" s="8"/>
      <c r="AA245" s="8"/>
      <c r="AB245" s="8"/>
      <c r="AC245" s="8"/>
      <c r="AF245" s="42"/>
      <c r="AG245" s="42"/>
      <c r="AH245" s="42"/>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row>
    <row r="246" spans="2:131" x14ac:dyDescent="0.35">
      <c r="B246" s="36"/>
      <c r="C246" s="37"/>
      <c r="D246" s="16"/>
      <c r="E246" s="16"/>
      <c r="G246" s="8"/>
      <c r="H246" s="8"/>
      <c r="I246" s="8"/>
      <c r="L246" s="8"/>
      <c r="M246" s="8"/>
      <c r="N246" s="8"/>
      <c r="Q246" s="8"/>
      <c r="R246" s="8"/>
      <c r="S246" s="8"/>
      <c r="V246" s="8"/>
      <c r="W246" s="8"/>
      <c r="X246" s="8"/>
      <c r="AA246" s="8"/>
      <c r="AB246" s="8"/>
      <c r="AC246" s="8"/>
      <c r="AF246" s="42"/>
      <c r="AG246" s="42"/>
      <c r="AH246" s="42"/>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row>
    <row r="247" spans="2:131" x14ac:dyDescent="0.35">
      <c r="B247" s="36"/>
      <c r="C247" s="37"/>
      <c r="D247" s="16"/>
      <c r="E247" s="16"/>
      <c r="G247" s="8"/>
      <c r="H247" s="8"/>
      <c r="I247" s="8"/>
      <c r="L247" s="8"/>
      <c r="M247" s="8"/>
      <c r="N247" s="8"/>
      <c r="Q247" s="8"/>
      <c r="R247" s="8"/>
      <c r="S247" s="8"/>
      <c r="V247" s="8"/>
      <c r="W247" s="8"/>
      <c r="X247" s="8"/>
      <c r="AA247" s="8"/>
      <c r="AB247" s="8"/>
      <c r="AC247" s="8"/>
      <c r="AF247" s="42"/>
      <c r="AG247" s="42"/>
      <c r="AH247" s="42"/>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row>
    <row r="248" spans="2:131" x14ac:dyDescent="0.35">
      <c r="B248" s="36"/>
      <c r="C248" s="37"/>
      <c r="D248" s="16"/>
      <c r="E248" s="49"/>
      <c r="G248" s="8"/>
      <c r="H248" s="8"/>
      <c r="I248" s="8"/>
      <c r="L248" s="8"/>
      <c r="M248" s="8"/>
      <c r="N248" s="8"/>
      <c r="Q248" s="8"/>
      <c r="R248" s="8"/>
      <c r="S248" s="8"/>
      <c r="V248" s="8"/>
      <c r="W248" s="8"/>
      <c r="X248" s="8"/>
      <c r="AA248" s="8"/>
      <c r="AB248" s="8"/>
      <c r="AC248" s="8"/>
      <c r="AF248" s="42"/>
      <c r="AG248" s="42"/>
      <c r="AH248" s="42"/>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row>
    <row r="249" spans="2:131" x14ac:dyDescent="0.35">
      <c r="B249" s="36"/>
      <c r="C249" s="37"/>
      <c r="D249" s="16"/>
      <c r="E249" s="16"/>
      <c r="G249" s="8"/>
      <c r="H249" s="8"/>
      <c r="I249" s="8"/>
      <c r="L249" s="8"/>
      <c r="M249" s="8"/>
      <c r="N249" s="8"/>
      <c r="Q249" s="8"/>
      <c r="R249" s="8"/>
      <c r="S249" s="8"/>
      <c r="V249" s="8"/>
      <c r="W249" s="8"/>
      <c r="X249" s="8"/>
      <c r="AA249" s="8"/>
      <c r="AB249" s="8"/>
      <c r="AC249" s="8"/>
      <c r="AF249" s="42"/>
      <c r="AG249" s="42"/>
      <c r="AH249" s="42"/>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row>
    <row r="250" spans="2:131" x14ac:dyDescent="0.35">
      <c r="B250" s="36"/>
      <c r="C250" s="37"/>
      <c r="D250" s="16"/>
      <c r="E250" s="16"/>
      <c r="G250" s="8"/>
      <c r="H250" s="8"/>
      <c r="I250" s="8"/>
      <c r="L250" s="8"/>
      <c r="M250" s="8"/>
      <c r="N250" s="8"/>
      <c r="Q250" s="8"/>
      <c r="R250" s="8"/>
      <c r="S250" s="8"/>
      <c r="V250" s="8"/>
      <c r="W250" s="8"/>
      <c r="X250" s="8"/>
      <c r="AA250" s="8"/>
      <c r="AB250" s="8"/>
      <c r="AC250" s="8"/>
      <c r="AF250" s="42"/>
      <c r="AG250" s="42"/>
      <c r="AH250" s="42"/>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row>
    <row r="251" spans="2:131" x14ac:dyDescent="0.35">
      <c r="B251" s="36"/>
      <c r="C251" s="37"/>
      <c r="D251" s="16"/>
      <c r="E251" s="16"/>
      <c r="G251" s="8"/>
      <c r="H251" s="8"/>
      <c r="I251" s="8"/>
      <c r="L251" s="8"/>
      <c r="M251" s="8"/>
      <c r="N251" s="8"/>
      <c r="Q251" s="8"/>
      <c r="R251" s="8"/>
      <c r="S251" s="8"/>
      <c r="V251" s="8"/>
      <c r="W251" s="8"/>
      <c r="X251" s="8"/>
      <c r="AA251" s="8"/>
      <c r="AB251" s="8"/>
      <c r="AC251" s="8"/>
      <c r="AF251" s="42"/>
      <c r="AG251" s="42"/>
      <c r="AH251" s="42"/>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row>
    <row r="252" spans="2:131" x14ac:dyDescent="0.35">
      <c r="B252" s="36"/>
      <c r="C252" s="37"/>
      <c r="D252" s="16"/>
      <c r="E252" s="16"/>
      <c r="G252" s="8"/>
      <c r="H252" s="8"/>
      <c r="I252" s="8"/>
      <c r="L252" s="8"/>
      <c r="M252" s="8"/>
      <c r="N252" s="8"/>
      <c r="Q252" s="8"/>
      <c r="R252" s="8"/>
      <c r="S252" s="8"/>
      <c r="V252" s="8"/>
      <c r="W252" s="8"/>
      <c r="X252" s="8"/>
      <c r="AA252" s="8"/>
      <c r="AB252" s="8"/>
      <c r="AC252" s="8"/>
      <c r="AF252" s="42"/>
      <c r="AG252" s="42"/>
      <c r="AH252" s="42"/>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row>
    <row r="253" spans="2:131" x14ac:dyDescent="0.35">
      <c r="B253" s="36"/>
      <c r="C253" s="37"/>
      <c r="D253" s="16"/>
      <c r="E253" s="16"/>
      <c r="G253" s="8"/>
      <c r="H253" s="8"/>
      <c r="I253" s="8"/>
      <c r="L253" s="8"/>
      <c r="M253" s="8"/>
      <c r="N253" s="8"/>
      <c r="Q253" s="8"/>
      <c r="R253" s="8"/>
      <c r="S253" s="8"/>
      <c r="V253" s="8"/>
      <c r="W253" s="8"/>
      <c r="X253" s="8"/>
      <c r="AA253" s="8"/>
      <c r="AB253" s="8"/>
      <c r="AC253" s="8"/>
      <c r="AF253" s="42"/>
      <c r="AG253" s="42"/>
      <c r="AH253" s="42"/>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row>
    <row r="254" spans="2:131" x14ac:dyDescent="0.35">
      <c r="B254" s="36"/>
      <c r="C254" s="37"/>
      <c r="D254" s="16"/>
      <c r="E254" s="16"/>
      <c r="G254" s="8"/>
      <c r="H254" s="8"/>
      <c r="I254" s="8"/>
      <c r="L254" s="8"/>
      <c r="M254" s="8"/>
      <c r="N254" s="8"/>
      <c r="Q254" s="8"/>
      <c r="R254" s="8"/>
      <c r="S254" s="8"/>
      <c r="V254" s="8"/>
      <c r="W254" s="8"/>
      <c r="X254" s="8"/>
      <c r="AA254" s="8"/>
      <c r="AB254" s="8"/>
      <c r="AC254" s="8"/>
      <c r="AF254" s="42"/>
      <c r="AG254" s="42"/>
      <c r="AH254" s="42"/>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row>
    <row r="255" spans="2:131" x14ac:dyDescent="0.35">
      <c r="B255" s="36"/>
      <c r="C255" s="37"/>
      <c r="D255" s="16"/>
      <c r="E255" s="16"/>
      <c r="G255" s="8"/>
      <c r="H255" s="8"/>
      <c r="I255" s="8"/>
      <c r="L255" s="8"/>
      <c r="M255" s="8"/>
      <c r="N255" s="8"/>
      <c r="Q255" s="8"/>
      <c r="R255" s="8"/>
      <c r="S255" s="8"/>
      <c r="V255" s="8"/>
      <c r="W255" s="8"/>
      <c r="X255" s="8"/>
      <c r="AA255" s="8"/>
      <c r="AB255" s="8"/>
      <c r="AC255" s="8"/>
      <c r="AF255" s="42"/>
      <c r="AG255" s="42"/>
      <c r="AH255" s="42"/>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row>
    <row r="256" spans="2:131" x14ac:dyDescent="0.35">
      <c r="B256" s="36"/>
      <c r="C256" s="37"/>
      <c r="D256" s="16"/>
      <c r="E256" s="16"/>
      <c r="G256" s="8"/>
      <c r="H256" s="8"/>
      <c r="I256" s="8"/>
      <c r="L256" s="8"/>
      <c r="M256" s="8"/>
      <c r="N256" s="8"/>
      <c r="Q256" s="8"/>
      <c r="R256" s="8"/>
      <c r="S256" s="8"/>
      <c r="V256" s="8"/>
      <c r="W256" s="8"/>
      <c r="X256" s="8"/>
      <c r="AA256" s="8"/>
      <c r="AB256" s="8"/>
      <c r="AC256" s="8"/>
      <c r="AF256" s="42"/>
      <c r="AG256" s="42"/>
      <c r="AH256" s="42"/>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row>
    <row r="257" spans="2:131" x14ac:dyDescent="0.35">
      <c r="B257" s="36"/>
      <c r="C257" s="37"/>
      <c r="D257" s="16"/>
      <c r="E257" s="16"/>
      <c r="G257" s="8"/>
      <c r="H257" s="8"/>
      <c r="I257" s="8"/>
      <c r="L257" s="8"/>
      <c r="M257" s="8"/>
      <c r="N257" s="8"/>
      <c r="Q257" s="8"/>
      <c r="R257" s="8"/>
      <c r="S257" s="8"/>
      <c r="V257" s="8"/>
      <c r="W257" s="8"/>
      <c r="X257" s="8"/>
      <c r="AA257" s="8"/>
      <c r="AB257" s="8"/>
      <c r="AC257" s="8"/>
      <c r="AF257" s="42"/>
      <c r="AG257" s="42"/>
      <c r="AH257" s="42"/>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row>
    <row r="258" spans="2:131" x14ac:dyDescent="0.35">
      <c r="B258" s="36"/>
      <c r="C258" s="37"/>
      <c r="D258" s="16"/>
      <c r="E258" s="16"/>
      <c r="G258" s="8"/>
      <c r="H258" s="8"/>
      <c r="I258" s="8"/>
      <c r="L258" s="8"/>
      <c r="M258" s="8"/>
      <c r="N258" s="8"/>
      <c r="Q258" s="8"/>
      <c r="R258" s="8"/>
      <c r="S258" s="8"/>
      <c r="V258" s="8"/>
      <c r="W258" s="8"/>
      <c r="X258" s="8"/>
      <c r="AA258" s="8"/>
      <c r="AB258" s="8"/>
      <c r="AC258" s="8"/>
      <c r="AF258" s="42"/>
      <c r="AG258" s="42"/>
      <c r="AH258" s="42"/>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row>
    <row r="259" spans="2:131" x14ac:dyDescent="0.35">
      <c r="B259" s="36"/>
      <c r="C259" s="37"/>
      <c r="D259" s="16"/>
      <c r="E259" s="16"/>
      <c r="G259" s="8"/>
      <c r="H259" s="8"/>
      <c r="I259" s="8"/>
      <c r="L259" s="8"/>
      <c r="M259" s="8"/>
      <c r="N259" s="8"/>
      <c r="Q259" s="8"/>
      <c r="R259" s="8"/>
      <c r="S259" s="8"/>
      <c r="V259" s="8"/>
      <c r="W259" s="8"/>
      <c r="X259" s="8"/>
      <c r="AA259" s="8"/>
      <c r="AB259" s="8"/>
      <c r="AC259" s="8"/>
      <c r="AF259" s="42"/>
      <c r="AG259" s="42"/>
      <c r="AH259" s="42"/>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row>
    <row r="260" spans="2:131" x14ac:dyDescent="0.35">
      <c r="B260" s="36"/>
      <c r="C260" s="37"/>
      <c r="D260" s="16"/>
      <c r="E260" s="16"/>
      <c r="G260" s="8"/>
      <c r="H260" s="8"/>
      <c r="I260" s="8"/>
      <c r="L260" s="8"/>
      <c r="M260" s="8"/>
      <c r="N260" s="8"/>
      <c r="Q260" s="8"/>
      <c r="R260" s="8"/>
      <c r="S260" s="8"/>
      <c r="V260" s="8"/>
      <c r="W260" s="8"/>
      <c r="X260" s="8"/>
      <c r="AA260" s="8"/>
      <c r="AB260" s="8"/>
      <c r="AC260" s="8"/>
      <c r="AF260" s="42"/>
      <c r="AG260" s="42"/>
      <c r="AH260" s="42"/>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row>
    <row r="261" spans="2:131" x14ac:dyDescent="0.35">
      <c r="B261" s="36"/>
      <c r="C261" s="37"/>
      <c r="D261" s="16"/>
      <c r="E261" s="16"/>
      <c r="G261" s="8"/>
      <c r="H261" s="8"/>
      <c r="I261" s="8"/>
      <c r="L261" s="8"/>
      <c r="M261" s="8"/>
      <c r="N261" s="8"/>
      <c r="Q261" s="8"/>
      <c r="R261" s="8"/>
      <c r="S261" s="8"/>
      <c r="V261" s="8"/>
      <c r="W261" s="8"/>
      <c r="X261" s="8"/>
      <c r="AA261" s="8"/>
      <c r="AB261" s="8"/>
      <c r="AC261" s="8"/>
      <c r="AF261" s="42"/>
      <c r="AG261" s="42"/>
      <c r="AH261" s="42"/>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row>
    <row r="262" spans="2:131" x14ac:dyDescent="0.35">
      <c r="B262" s="36"/>
      <c r="C262" s="37"/>
      <c r="D262" s="16"/>
      <c r="E262" s="16"/>
      <c r="G262" s="8"/>
      <c r="H262" s="8"/>
      <c r="I262" s="8"/>
      <c r="L262" s="8"/>
      <c r="M262" s="8"/>
      <c r="N262" s="8"/>
      <c r="Q262" s="8"/>
      <c r="R262" s="8"/>
      <c r="S262" s="8"/>
      <c r="V262" s="8"/>
      <c r="W262" s="8"/>
      <c r="X262" s="8"/>
      <c r="AA262" s="8"/>
      <c r="AB262" s="8"/>
      <c r="AC262" s="8"/>
      <c r="AF262" s="42"/>
      <c r="AG262" s="42"/>
      <c r="AH262" s="42"/>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row>
    <row r="263" spans="2:131" x14ac:dyDescent="0.35">
      <c r="B263" s="36"/>
      <c r="C263" s="37"/>
      <c r="D263" s="16"/>
      <c r="E263" s="16"/>
      <c r="G263" s="8"/>
      <c r="H263" s="8"/>
      <c r="I263" s="8"/>
      <c r="L263" s="8"/>
      <c r="M263" s="8"/>
      <c r="N263" s="8"/>
      <c r="Q263" s="8"/>
      <c r="R263" s="8"/>
      <c r="S263" s="8"/>
      <c r="V263" s="8"/>
      <c r="W263" s="8"/>
      <c r="X263" s="8"/>
      <c r="AA263" s="8"/>
      <c r="AB263" s="8"/>
      <c r="AC263" s="8"/>
      <c r="AF263" s="42"/>
      <c r="AG263" s="42"/>
      <c r="AH263" s="42"/>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row>
    <row r="264" spans="2:131" x14ac:dyDescent="0.35">
      <c r="B264" s="36"/>
      <c r="C264" s="37"/>
      <c r="D264" s="16"/>
      <c r="E264" s="16"/>
      <c r="G264" s="8"/>
      <c r="H264" s="8"/>
      <c r="I264" s="8"/>
      <c r="L264" s="8"/>
      <c r="M264" s="8"/>
      <c r="N264" s="8"/>
      <c r="Q264" s="8"/>
      <c r="R264" s="8"/>
      <c r="S264" s="8"/>
      <c r="V264" s="8"/>
      <c r="W264" s="8"/>
      <c r="X264" s="8"/>
      <c r="AA264" s="8"/>
      <c r="AB264" s="8"/>
      <c r="AC264" s="8"/>
      <c r="AF264" s="42"/>
      <c r="AG264" s="42"/>
      <c r="AH264" s="42"/>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row>
    <row r="265" spans="2:131" x14ac:dyDescent="0.35">
      <c r="B265" s="36"/>
      <c r="C265" s="37"/>
      <c r="D265" s="16"/>
      <c r="E265" s="16"/>
      <c r="G265" s="8"/>
      <c r="H265" s="8"/>
      <c r="I265" s="8"/>
      <c r="L265" s="8"/>
      <c r="M265" s="8"/>
      <c r="N265" s="8"/>
      <c r="Q265" s="8"/>
      <c r="R265" s="8"/>
      <c r="S265" s="8"/>
      <c r="V265" s="8"/>
      <c r="W265" s="8"/>
      <c r="X265" s="8"/>
      <c r="AA265" s="8"/>
      <c r="AB265" s="8"/>
      <c r="AC265" s="8"/>
      <c r="AF265" s="42"/>
      <c r="AG265" s="42"/>
      <c r="AH265" s="42"/>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row>
    <row r="266" spans="2:131" x14ac:dyDescent="0.35">
      <c r="B266" s="36"/>
      <c r="C266" s="37"/>
      <c r="D266" s="16"/>
      <c r="E266" s="16"/>
      <c r="G266" s="8"/>
      <c r="H266" s="8"/>
      <c r="I266" s="8"/>
      <c r="L266" s="8"/>
      <c r="M266" s="8"/>
      <c r="N266" s="8"/>
      <c r="Q266" s="8"/>
      <c r="R266" s="8"/>
      <c r="S266" s="8"/>
      <c r="V266" s="8"/>
      <c r="W266" s="8"/>
      <c r="X266" s="8"/>
      <c r="AA266" s="8"/>
      <c r="AB266" s="8"/>
      <c r="AC266" s="8"/>
      <c r="AF266" s="42"/>
      <c r="AG266" s="42"/>
      <c r="AH266" s="42"/>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row>
    <row r="267" spans="2:131" x14ac:dyDescent="0.35">
      <c r="B267" s="36"/>
      <c r="C267" s="37"/>
      <c r="D267" s="16"/>
      <c r="E267" s="16"/>
      <c r="G267" s="8"/>
      <c r="H267" s="8"/>
      <c r="I267" s="8"/>
      <c r="L267" s="8"/>
      <c r="M267" s="8"/>
      <c r="N267" s="8"/>
      <c r="Q267" s="8"/>
      <c r="R267" s="8"/>
      <c r="S267" s="8"/>
      <c r="V267" s="8"/>
      <c r="W267" s="8"/>
      <c r="X267" s="8"/>
      <c r="AA267" s="8"/>
      <c r="AB267" s="8"/>
      <c r="AC267" s="8"/>
      <c r="AF267" s="42"/>
      <c r="AG267" s="42"/>
      <c r="AH267" s="42"/>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row>
    <row r="268" spans="2:131" x14ac:dyDescent="0.35">
      <c r="B268" s="36"/>
      <c r="C268" s="37"/>
      <c r="D268" s="16"/>
      <c r="E268" s="16"/>
      <c r="G268" s="8"/>
      <c r="H268" s="8"/>
      <c r="I268" s="8"/>
      <c r="L268" s="8"/>
      <c r="M268" s="8"/>
      <c r="N268" s="8"/>
      <c r="Q268" s="8"/>
      <c r="R268" s="8"/>
      <c r="S268" s="8"/>
      <c r="V268" s="8"/>
      <c r="W268" s="8"/>
      <c r="X268" s="8"/>
      <c r="AA268" s="8"/>
      <c r="AB268" s="8"/>
      <c r="AC268" s="8"/>
      <c r="AF268" s="42"/>
      <c r="AG268" s="42"/>
      <c r="AH268" s="42"/>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row>
    <row r="269" spans="2:131" x14ac:dyDescent="0.35">
      <c r="B269" s="36"/>
      <c r="C269" s="37"/>
      <c r="D269" s="16"/>
      <c r="E269" s="16"/>
      <c r="G269" s="8"/>
      <c r="H269" s="8"/>
      <c r="I269" s="8"/>
      <c r="L269" s="8"/>
      <c r="M269" s="8"/>
      <c r="N269" s="8"/>
      <c r="Q269" s="8"/>
      <c r="R269" s="8"/>
      <c r="S269" s="8"/>
      <c r="V269" s="8"/>
      <c r="W269" s="8"/>
      <c r="X269" s="8"/>
      <c r="AA269" s="8"/>
      <c r="AB269" s="8"/>
      <c r="AC269" s="8"/>
      <c r="AF269" s="42"/>
      <c r="AG269" s="42"/>
      <c r="AH269" s="42"/>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row>
    <row r="270" spans="2:131" x14ac:dyDescent="0.35">
      <c r="B270" s="36"/>
      <c r="C270" s="37"/>
      <c r="D270" s="16"/>
      <c r="E270" s="16"/>
      <c r="G270" s="8"/>
      <c r="H270" s="8"/>
      <c r="I270" s="8"/>
      <c r="L270" s="8"/>
      <c r="M270" s="8"/>
      <c r="N270" s="8"/>
      <c r="Q270" s="8"/>
      <c r="R270" s="8"/>
      <c r="S270" s="8"/>
      <c r="V270" s="8"/>
      <c r="W270" s="8"/>
      <c r="X270" s="8"/>
      <c r="AA270" s="8"/>
      <c r="AB270" s="8"/>
      <c r="AC270" s="8"/>
      <c r="AF270" s="42"/>
      <c r="AG270" s="42"/>
      <c r="AH270" s="42"/>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row>
    <row r="271" spans="2:131" x14ac:dyDescent="0.35">
      <c r="B271" s="36"/>
      <c r="C271" s="37"/>
      <c r="D271" s="16"/>
      <c r="E271" s="16"/>
      <c r="G271" s="8"/>
      <c r="H271" s="8"/>
      <c r="I271" s="8"/>
      <c r="L271" s="8"/>
      <c r="M271" s="8"/>
      <c r="N271" s="8"/>
      <c r="Q271" s="8"/>
      <c r="R271" s="8"/>
      <c r="S271" s="8"/>
      <c r="V271" s="8"/>
      <c r="W271" s="8"/>
      <c r="X271" s="8"/>
      <c r="AA271" s="8"/>
      <c r="AB271" s="8"/>
      <c r="AC271" s="8"/>
      <c r="AF271" s="42"/>
      <c r="AG271" s="42"/>
      <c r="AH271" s="42"/>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row>
    <row r="272" spans="2:131" x14ac:dyDescent="0.35">
      <c r="B272" s="36"/>
      <c r="C272" s="37"/>
      <c r="D272" s="16"/>
      <c r="E272" s="16"/>
      <c r="G272" s="8"/>
      <c r="H272" s="8"/>
      <c r="I272" s="8"/>
      <c r="L272" s="8"/>
      <c r="M272" s="8"/>
      <c r="N272" s="8"/>
      <c r="Q272" s="8"/>
      <c r="R272" s="8"/>
      <c r="S272" s="8"/>
      <c r="V272" s="8"/>
      <c r="W272" s="8"/>
      <c r="X272" s="8"/>
      <c r="AA272" s="8"/>
      <c r="AB272" s="8"/>
      <c r="AC272" s="8"/>
      <c r="AF272" s="42"/>
      <c r="AG272" s="42"/>
      <c r="AH272" s="42"/>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row>
    <row r="273" spans="2:131" x14ac:dyDescent="0.35">
      <c r="B273" s="36"/>
      <c r="C273" s="37"/>
      <c r="D273" s="16"/>
      <c r="E273" s="16"/>
      <c r="G273" s="8"/>
      <c r="H273" s="8"/>
      <c r="I273" s="8"/>
      <c r="L273" s="8"/>
      <c r="M273" s="8"/>
      <c r="N273" s="8"/>
      <c r="Q273" s="8"/>
      <c r="R273" s="8"/>
      <c r="S273" s="8"/>
      <c r="V273" s="8"/>
      <c r="W273" s="8"/>
      <c r="X273" s="8"/>
      <c r="AA273" s="8"/>
      <c r="AB273" s="8"/>
      <c r="AC273" s="8"/>
      <c r="AF273" s="42"/>
      <c r="AG273" s="42"/>
      <c r="AH273" s="42"/>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row>
    <row r="274" spans="2:131" x14ac:dyDescent="0.35">
      <c r="B274" s="36"/>
      <c r="C274" s="37"/>
      <c r="D274" s="16"/>
      <c r="E274" s="16"/>
      <c r="G274" s="8"/>
      <c r="H274" s="8"/>
      <c r="I274" s="8"/>
      <c r="L274" s="8"/>
      <c r="M274" s="8"/>
      <c r="N274" s="8"/>
      <c r="Q274" s="8"/>
      <c r="R274" s="8"/>
      <c r="S274" s="8"/>
      <c r="V274" s="8"/>
      <c r="W274" s="8"/>
      <c r="X274" s="8"/>
      <c r="AA274" s="8"/>
      <c r="AB274" s="8"/>
      <c r="AC274" s="8"/>
      <c r="AF274" s="42"/>
      <c r="AG274" s="42"/>
      <c r="AH274" s="42"/>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row>
    <row r="275" spans="2:131" x14ac:dyDescent="0.35">
      <c r="B275" s="36"/>
      <c r="C275" s="37"/>
      <c r="D275" s="16"/>
      <c r="E275" s="16"/>
      <c r="G275" s="8"/>
      <c r="H275" s="8"/>
      <c r="I275" s="8"/>
      <c r="L275" s="8"/>
      <c r="M275" s="8"/>
      <c r="N275" s="8"/>
      <c r="Q275" s="8"/>
      <c r="R275" s="8"/>
      <c r="S275" s="8"/>
      <c r="V275" s="8"/>
      <c r="W275" s="8"/>
      <c r="X275" s="8"/>
      <c r="AA275" s="8"/>
      <c r="AB275" s="8"/>
      <c r="AC275" s="8"/>
      <c r="AF275" s="42"/>
      <c r="AG275" s="42"/>
      <c r="AH275" s="42"/>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row>
    <row r="276" spans="2:131" x14ac:dyDescent="0.35">
      <c r="B276" s="36"/>
      <c r="C276" s="37"/>
      <c r="D276" s="16"/>
      <c r="E276" s="16"/>
      <c r="G276" s="8"/>
      <c r="H276" s="8"/>
      <c r="I276" s="8"/>
      <c r="L276" s="8"/>
      <c r="M276" s="8"/>
      <c r="N276" s="8"/>
      <c r="Q276" s="8"/>
      <c r="R276" s="8"/>
      <c r="S276" s="8"/>
      <c r="V276" s="8"/>
      <c r="W276" s="8"/>
      <c r="X276" s="8"/>
      <c r="AA276" s="8"/>
      <c r="AB276" s="8"/>
      <c r="AC276" s="8"/>
      <c r="AF276" s="42"/>
      <c r="AG276" s="42"/>
      <c r="AH276" s="42"/>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row>
    <row r="277" spans="2:131" x14ac:dyDescent="0.35">
      <c r="B277" s="36"/>
      <c r="C277" s="37"/>
      <c r="D277" s="16"/>
      <c r="E277" s="16"/>
      <c r="G277" s="8"/>
      <c r="H277" s="8"/>
      <c r="I277" s="8"/>
      <c r="L277" s="8"/>
      <c r="M277" s="8"/>
      <c r="N277" s="8"/>
      <c r="Q277" s="8"/>
      <c r="R277" s="8"/>
      <c r="S277" s="8"/>
      <c r="V277" s="8"/>
      <c r="W277" s="8"/>
      <c r="X277" s="8"/>
      <c r="AA277" s="8"/>
      <c r="AB277" s="8"/>
      <c r="AC277" s="8"/>
      <c r="AF277" s="42"/>
      <c r="AG277" s="42"/>
      <c r="AH277" s="42"/>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row>
    <row r="278" spans="2:131" x14ac:dyDescent="0.35">
      <c r="B278" s="36"/>
      <c r="C278" s="37"/>
      <c r="D278" s="16"/>
      <c r="E278" s="16"/>
      <c r="G278" s="8"/>
      <c r="H278" s="8"/>
      <c r="I278" s="8"/>
      <c r="L278" s="8"/>
      <c r="M278" s="8"/>
      <c r="N278" s="8"/>
      <c r="Q278" s="8"/>
      <c r="R278" s="8"/>
      <c r="S278" s="8"/>
      <c r="V278" s="8"/>
      <c r="W278" s="8"/>
      <c r="X278" s="8"/>
      <c r="AA278" s="8"/>
      <c r="AB278" s="8"/>
      <c r="AC278" s="8"/>
      <c r="AF278" s="42"/>
      <c r="AG278" s="42"/>
      <c r="AH278" s="42"/>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row>
    <row r="279" spans="2:131" x14ac:dyDescent="0.35">
      <c r="B279" s="36"/>
      <c r="C279" s="37"/>
      <c r="D279" s="16"/>
      <c r="E279" s="16"/>
      <c r="G279" s="8"/>
      <c r="H279" s="8"/>
      <c r="I279" s="8"/>
      <c r="L279" s="8"/>
      <c r="M279" s="8"/>
      <c r="N279" s="8"/>
      <c r="Q279" s="8"/>
      <c r="R279" s="8"/>
      <c r="S279" s="8"/>
      <c r="V279" s="8"/>
      <c r="W279" s="8"/>
      <c r="X279" s="8"/>
      <c r="AA279" s="8"/>
      <c r="AB279" s="8"/>
      <c r="AC279" s="8"/>
      <c r="AF279" s="42"/>
      <c r="AG279" s="42"/>
      <c r="AH279" s="42"/>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row>
    <row r="280" spans="2:131" x14ac:dyDescent="0.35">
      <c r="B280" s="36"/>
      <c r="C280" s="37"/>
      <c r="D280" s="16"/>
      <c r="E280" s="16"/>
      <c r="G280" s="8"/>
      <c r="H280" s="8"/>
      <c r="I280" s="8"/>
      <c r="L280" s="8"/>
      <c r="M280" s="8"/>
      <c r="N280" s="8"/>
      <c r="Q280" s="8"/>
      <c r="R280" s="8"/>
      <c r="S280" s="8"/>
      <c r="V280" s="8"/>
      <c r="W280" s="8"/>
      <c r="X280" s="8"/>
      <c r="AA280" s="8"/>
      <c r="AB280" s="8"/>
      <c r="AC280" s="8"/>
      <c r="AF280" s="42"/>
      <c r="AG280" s="42"/>
      <c r="AH280" s="42"/>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row>
    <row r="281" spans="2:131" x14ac:dyDescent="0.35">
      <c r="B281" s="36"/>
      <c r="C281" s="37"/>
      <c r="D281" s="16"/>
      <c r="E281" s="16"/>
      <c r="G281" s="8"/>
      <c r="H281" s="8"/>
      <c r="I281" s="8"/>
      <c r="L281" s="8"/>
      <c r="M281" s="8"/>
      <c r="N281" s="8"/>
      <c r="Q281" s="8"/>
      <c r="R281" s="8"/>
      <c r="S281" s="8"/>
      <c r="V281" s="8"/>
      <c r="W281" s="8"/>
      <c r="X281" s="8"/>
      <c r="AA281" s="8"/>
      <c r="AB281" s="8"/>
      <c r="AC281" s="8"/>
      <c r="AF281" s="42"/>
      <c r="AG281" s="42"/>
      <c r="AH281" s="42"/>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row>
    <row r="282" spans="2:131" x14ac:dyDescent="0.35">
      <c r="B282" s="36"/>
      <c r="C282" s="37"/>
      <c r="D282" s="16"/>
      <c r="E282" s="16"/>
      <c r="G282" s="8"/>
      <c r="H282" s="8"/>
      <c r="I282" s="8"/>
      <c r="L282" s="8"/>
      <c r="M282" s="8"/>
      <c r="N282" s="8"/>
      <c r="Q282" s="8"/>
      <c r="R282" s="8"/>
      <c r="S282" s="8"/>
      <c r="V282" s="8"/>
      <c r="W282" s="8"/>
      <c r="X282" s="8"/>
      <c r="AA282" s="8"/>
      <c r="AB282" s="8"/>
      <c r="AC282" s="8"/>
      <c r="AF282" s="42"/>
      <c r="AG282" s="42"/>
      <c r="AH282" s="42"/>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row>
    <row r="283" spans="2:131" x14ac:dyDescent="0.35">
      <c r="B283" s="36"/>
      <c r="C283" s="37"/>
      <c r="D283" s="16"/>
      <c r="E283" s="16"/>
      <c r="G283" s="8"/>
      <c r="H283" s="8"/>
      <c r="I283" s="8"/>
      <c r="L283" s="8"/>
      <c r="M283" s="8"/>
      <c r="N283" s="8"/>
      <c r="Q283" s="8"/>
      <c r="R283" s="8"/>
      <c r="S283" s="8"/>
      <c r="V283" s="8"/>
      <c r="W283" s="8"/>
      <c r="X283" s="8"/>
      <c r="AA283" s="8"/>
      <c r="AB283" s="8"/>
      <c r="AC283" s="8"/>
      <c r="AF283" s="42"/>
      <c r="AG283" s="42"/>
      <c r="AH283" s="42"/>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row>
    <row r="284" spans="2:131" x14ac:dyDescent="0.35">
      <c r="B284" s="36"/>
      <c r="C284" s="37"/>
      <c r="D284" s="16"/>
      <c r="E284" s="16"/>
      <c r="G284" s="8"/>
      <c r="H284" s="8"/>
      <c r="I284" s="8"/>
      <c r="L284" s="8"/>
      <c r="M284" s="8"/>
      <c r="N284" s="8"/>
      <c r="Q284" s="8"/>
      <c r="R284" s="8"/>
      <c r="S284" s="8"/>
      <c r="V284" s="8"/>
      <c r="W284" s="8"/>
      <c r="X284" s="8"/>
      <c r="AA284" s="8"/>
      <c r="AB284" s="8"/>
      <c r="AC284" s="8"/>
      <c r="AF284" s="42"/>
      <c r="AG284" s="42"/>
      <c r="AH284" s="42"/>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row>
    <row r="285" spans="2:131" x14ac:dyDescent="0.35">
      <c r="B285" s="36"/>
      <c r="C285" s="37"/>
      <c r="D285" s="16"/>
      <c r="E285" s="16"/>
      <c r="G285" s="8"/>
      <c r="H285" s="8"/>
      <c r="I285" s="8"/>
      <c r="L285" s="8"/>
      <c r="M285" s="8"/>
      <c r="N285" s="8"/>
      <c r="Q285" s="8"/>
      <c r="R285" s="8"/>
      <c r="S285" s="8"/>
      <c r="V285" s="8"/>
      <c r="W285" s="8"/>
      <c r="X285" s="8"/>
      <c r="AA285" s="8"/>
      <c r="AB285" s="8"/>
      <c r="AC285" s="8"/>
      <c r="AF285" s="42"/>
      <c r="AG285" s="42"/>
      <c r="AH285" s="42"/>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row>
    <row r="286" spans="2:131" x14ac:dyDescent="0.35">
      <c r="B286" s="36"/>
      <c r="C286" s="37"/>
      <c r="D286" s="16"/>
      <c r="E286" s="16"/>
      <c r="G286" s="8"/>
      <c r="H286" s="8"/>
      <c r="I286" s="8"/>
      <c r="L286" s="8"/>
      <c r="M286" s="8"/>
      <c r="N286" s="8"/>
      <c r="Q286" s="8"/>
      <c r="R286" s="8"/>
      <c r="S286" s="8"/>
      <c r="V286" s="8"/>
      <c r="W286" s="8"/>
      <c r="X286" s="8"/>
      <c r="AA286" s="8"/>
      <c r="AB286" s="8"/>
      <c r="AC286" s="8"/>
      <c r="AF286" s="42"/>
      <c r="AG286" s="42"/>
      <c r="AH286" s="42"/>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row>
    <row r="287" spans="2:131" x14ac:dyDescent="0.35">
      <c r="B287" s="36"/>
      <c r="C287" s="37"/>
      <c r="D287" s="16"/>
      <c r="E287" s="16"/>
      <c r="G287" s="8"/>
      <c r="H287" s="8"/>
      <c r="I287" s="8"/>
      <c r="L287" s="8"/>
      <c r="M287" s="8"/>
      <c r="N287" s="8"/>
      <c r="Q287" s="8"/>
      <c r="R287" s="8"/>
      <c r="S287" s="8"/>
      <c r="V287" s="8"/>
      <c r="W287" s="8"/>
      <c r="X287" s="8"/>
      <c r="AA287" s="8"/>
      <c r="AB287" s="8"/>
      <c r="AC287" s="8"/>
      <c r="AF287" s="42"/>
      <c r="AG287" s="42"/>
      <c r="AH287" s="42"/>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row>
    <row r="288" spans="2:131" x14ac:dyDescent="0.35">
      <c r="B288" s="36"/>
      <c r="C288" s="37"/>
      <c r="D288" s="16"/>
      <c r="E288" s="16"/>
      <c r="G288" s="8"/>
      <c r="H288" s="8"/>
      <c r="I288" s="8"/>
      <c r="L288" s="8"/>
      <c r="M288" s="8"/>
      <c r="N288" s="8"/>
      <c r="Q288" s="8"/>
      <c r="R288" s="8"/>
      <c r="S288" s="8"/>
      <c r="V288" s="8"/>
      <c r="W288" s="8"/>
      <c r="X288" s="8"/>
      <c r="AA288" s="8"/>
      <c r="AB288" s="8"/>
      <c r="AC288" s="8"/>
      <c r="AF288" s="42"/>
      <c r="AG288" s="42"/>
      <c r="AH288" s="42"/>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row>
    <row r="289" spans="2:131" x14ac:dyDescent="0.35">
      <c r="B289" s="36"/>
      <c r="C289" s="37"/>
      <c r="D289" s="16"/>
      <c r="E289" s="16"/>
      <c r="G289" s="8"/>
      <c r="H289" s="8"/>
      <c r="I289" s="8"/>
      <c r="L289" s="8"/>
      <c r="M289" s="8"/>
      <c r="N289" s="8"/>
      <c r="Q289" s="8"/>
      <c r="R289" s="8"/>
      <c r="S289" s="8"/>
      <c r="V289" s="8"/>
      <c r="W289" s="8"/>
      <c r="X289" s="8"/>
      <c r="AA289" s="8"/>
      <c r="AB289" s="8"/>
      <c r="AC289" s="8"/>
      <c r="AF289" s="42"/>
      <c r="AG289" s="42"/>
      <c r="AH289" s="42"/>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row>
    <row r="290" spans="2:131" x14ac:dyDescent="0.35">
      <c r="B290" s="36"/>
      <c r="C290" s="37"/>
      <c r="D290" s="16"/>
      <c r="E290" s="16"/>
      <c r="G290" s="8"/>
      <c r="H290" s="8"/>
      <c r="I290" s="8"/>
      <c r="L290" s="8"/>
      <c r="M290" s="8"/>
      <c r="N290" s="8"/>
      <c r="Q290" s="8"/>
      <c r="R290" s="8"/>
      <c r="S290" s="8"/>
      <c r="V290" s="8"/>
      <c r="W290" s="8"/>
      <c r="X290" s="8"/>
      <c r="AA290" s="8"/>
      <c r="AB290" s="8"/>
      <c r="AC290" s="8"/>
      <c r="AF290" s="42"/>
      <c r="AG290" s="42"/>
      <c r="AH290" s="42"/>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row>
    <row r="291" spans="2:131" x14ac:dyDescent="0.35">
      <c r="B291" s="36"/>
      <c r="C291" s="37"/>
      <c r="D291" s="16"/>
      <c r="E291" s="16"/>
      <c r="G291" s="8"/>
      <c r="H291" s="8"/>
      <c r="I291" s="8"/>
      <c r="L291" s="8"/>
      <c r="M291" s="8"/>
      <c r="N291" s="8"/>
      <c r="Q291" s="8"/>
      <c r="R291" s="8"/>
      <c r="S291" s="8"/>
      <c r="V291" s="8"/>
      <c r="W291" s="8"/>
      <c r="X291" s="8"/>
      <c r="AA291" s="8"/>
      <c r="AB291" s="8"/>
      <c r="AC291" s="8"/>
      <c r="AF291" s="42"/>
      <c r="AG291" s="42"/>
      <c r="AH291" s="42"/>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row>
    <row r="292" spans="2:131" x14ac:dyDescent="0.35">
      <c r="B292" s="36"/>
      <c r="C292" s="37"/>
      <c r="D292" s="16"/>
      <c r="E292" s="16"/>
      <c r="G292" s="8"/>
      <c r="H292" s="8"/>
      <c r="I292" s="8"/>
      <c r="L292" s="8"/>
      <c r="M292" s="8"/>
      <c r="N292" s="8"/>
      <c r="Q292" s="8"/>
      <c r="R292" s="8"/>
      <c r="S292" s="8"/>
      <c r="V292" s="8"/>
      <c r="W292" s="8"/>
      <c r="X292" s="8"/>
      <c r="AA292" s="8"/>
      <c r="AB292" s="8"/>
      <c r="AC292" s="8"/>
      <c r="AF292" s="42"/>
      <c r="AG292" s="42"/>
      <c r="AH292" s="42"/>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row>
    <row r="293" spans="2:131" x14ac:dyDescent="0.35">
      <c r="B293" s="36"/>
      <c r="C293" s="37"/>
      <c r="D293" s="16"/>
      <c r="E293" s="16"/>
      <c r="G293" s="8"/>
      <c r="H293" s="8"/>
      <c r="I293" s="8"/>
      <c r="L293" s="8"/>
      <c r="M293" s="8"/>
      <c r="N293" s="8"/>
      <c r="Q293" s="8"/>
      <c r="R293" s="8"/>
      <c r="S293" s="8"/>
      <c r="V293" s="8"/>
      <c r="W293" s="8"/>
      <c r="X293" s="8"/>
      <c r="AA293" s="8"/>
      <c r="AB293" s="8"/>
      <c r="AC293" s="8"/>
      <c r="AF293" s="42"/>
      <c r="AG293" s="42"/>
      <c r="AH293" s="42"/>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row>
    <row r="294" spans="2:131" x14ac:dyDescent="0.35">
      <c r="B294" s="36"/>
      <c r="C294" s="37"/>
      <c r="D294" s="16"/>
      <c r="E294" s="16"/>
      <c r="G294" s="8"/>
      <c r="H294" s="8"/>
      <c r="I294" s="8"/>
      <c r="L294" s="8"/>
      <c r="M294" s="8"/>
      <c r="N294" s="8"/>
      <c r="Q294" s="8"/>
      <c r="R294" s="8"/>
      <c r="S294" s="8"/>
      <c r="V294" s="8"/>
      <c r="W294" s="8"/>
      <c r="X294" s="8"/>
      <c r="AA294" s="8"/>
      <c r="AB294" s="8"/>
      <c r="AC294" s="8"/>
      <c r="AF294" s="42"/>
      <c r="AG294" s="42"/>
      <c r="AH294" s="42"/>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row>
    <row r="295" spans="2:131" x14ac:dyDescent="0.35">
      <c r="B295" s="36"/>
      <c r="C295" s="37"/>
      <c r="D295" s="16"/>
      <c r="E295" s="16"/>
      <c r="G295" s="8"/>
      <c r="H295" s="8"/>
      <c r="I295" s="8"/>
      <c r="L295" s="8"/>
      <c r="M295" s="8"/>
      <c r="N295" s="8"/>
      <c r="Q295" s="8"/>
      <c r="R295" s="8"/>
      <c r="S295" s="8"/>
      <c r="V295" s="8"/>
      <c r="W295" s="8"/>
      <c r="X295" s="8"/>
      <c r="AA295" s="8"/>
      <c r="AB295" s="8"/>
      <c r="AC295" s="8"/>
      <c r="AF295" s="42"/>
      <c r="AG295" s="42"/>
      <c r="AH295" s="42"/>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row>
    <row r="296" spans="2:131" x14ac:dyDescent="0.35">
      <c r="B296" s="36"/>
      <c r="C296" s="37"/>
      <c r="D296" s="16"/>
      <c r="E296" s="16"/>
      <c r="G296" s="8"/>
      <c r="H296" s="8"/>
      <c r="I296" s="8"/>
      <c r="L296" s="8"/>
      <c r="M296" s="8"/>
      <c r="N296" s="8"/>
      <c r="Q296" s="8"/>
      <c r="R296" s="8"/>
      <c r="S296" s="8"/>
      <c r="V296" s="8"/>
      <c r="W296" s="8"/>
      <c r="X296" s="8"/>
      <c r="AA296" s="8"/>
      <c r="AB296" s="8"/>
      <c r="AC296" s="8"/>
      <c r="AF296" s="42"/>
      <c r="AG296" s="42"/>
      <c r="AH296" s="42"/>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row>
    <row r="297" spans="2:131" x14ac:dyDescent="0.35">
      <c r="B297" s="36"/>
      <c r="C297" s="37"/>
      <c r="D297" s="16"/>
      <c r="E297" s="16"/>
      <c r="G297" s="8"/>
      <c r="H297" s="8"/>
      <c r="I297" s="8"/>
      <c r="L297" s="8"/>
      <c r="M297" s="8"/>
      <c r="N297" s="8"/>
      <c r="Q297" s="8"/>
      <c r="R297" s="8"/>
      <c r="S297" s="8"/>
      <c r="V297" s="8"/>
      <c r="W297" s="8"/>
      <c r="X297" s="8"/>
      <c r="AA297" s="8"/>
      <c r="AB297" s="8"/>
      <c r="AC297" s="8"/>
      <c r="AF297" s="42"/>
      <c r="AG297" s="42"/>
      <c r="AH297" s="42"/>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row>
    <row r="298" spans="2:131" x14ac:dyDescent="0.35">
      <c r="B298" s="36"/>
      <c r="C298" s="37"/>
      <c r="D298" s="16"/>
      <c r="E298" s="16"/>
      <c r="G298" s="8"/>
      <c r="H298" s="8"/>
      <c r="I298" s="8"/>
      <c r="L298" s="8"/>
      <c r="M298" s="8"/>
      <c r="N298" s="8"/>
      <c r="Q298" s="8"/>
      <c r="R298" s="8"/>
      <c r="S298" s="8"/>
      <c r="V298" s="8"/>
      <c r="W298" s="8"/>
      <c r="X298" s="8"/>
      <c r="AA298" s="8"/>
      <c r="AB298" s="8"/>
      <c r="AC298" s="8"/>
      <c r="AF298" s="42"/>
      <c r="AG298" s="42"/>
      <c r="AH298" s="42"/>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row>
    <row r="299" spans="2:131" x14ac:dyDescent="0.35">
      <c r="B299" s="36"/>
      <c r="C299" s="37"/>
      <c r="D299" s="16"/>
      <c r="E299" s="16"/>
      <c r="G299" s="8"/>
      <c r="H299" s="8"/>
      <c r="I299" s="8"/>
      <c r="L299" s="8"/>
      <c r="M299" s="8"/>
      <c r="N299" s="8"/>
      <c r="Q299" s="8"/>
      <c r="R299" s="8"/>
      <c r="S299" s="8"/>
      <c r="V299" s="8"/>
      <c r="W299" s="8"/>
      <c r="X299" s="8"/>
      <c r="AA299" s="8"/>
      <c r="AB299" s="8"/>
      <c r="AC299" s="8"/>
      <c r="AF299" s="42"/>
      <c r="AG299" s="42"/>
      <c r="AH299" s="42"/>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row>
    <row r="300" spans="2:131" x14ac:dyDescent="0.35">
      <c r="B300" s="36"/>
      <c r="C300" s="37"/>
      <c r="D300" s="16"/>
      <c r="E300" s="16"/>
      <c r="G300" s="8"/>
      <c r="H300" s="8"/>
      <c r="I300" s="8"/>
      <c r="L300" s="8"/>
      <c r="M300" s="8"/>
      <c r="N300" s="8"/>
      <c r="Q300" s="8"/>
      <c r="R300" s="8"/>
      <c r="S300" s="8"/>
      <c r="V300" s="8"/>
      <c r="W300" s="8"/>
      <c r="X300" s="8"/>
      <c r="AA300" s="8"/>
      <c r="AB300" s="8"/>
      <c r="AC300" s="8"/>
      <c r="AF300" s="42"/>
      <c r="AG300" s="42"/>
      <c r="AH300" s="42"/>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row>
    <row r="301" spans="2:131" x14ac:dyDescent="0.35">
      <c r="B301" s="36"/>
      <c r="C301" s="37"/>
      <c r="D301" s="16"/>
      <c r="E301" s="16"/>
      <c r="G301" s="8"/>
      <c r="H301" s="8"/>
      <c r="I301" s="8"/>
      <c r="L301" s="8"/>
      <c r="M301" s="8"/>
      <c r="N301" s="8"/>
      <c r="Q301" s="8"/>
      <c r="R301" s="8"/>
      <c r="S301" s="8"/>
      <c r="V301" s="8"/>
      <c r="W301" s="8"/>
      <c r="X301" s="8"/>
      <c r="AA301" s="8"/>
      <c r="AB301" s="8"/>
      <c r="AC301" s="8"/>
      <c r="AF301" s="42"/>
      <c r="AG301" s="42"/>
      <c r="AH301" s="42"/>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row>
    <row r="302" spans="2:131" x14ac:dyDescent="0.35">
      <c r="B302" s="36"/>
      <c r="C302" s="37"/>
      <c r="D302" s="16"/>
      <c r="E302" s="16"/>
      <c r="G302" s="8"/>
      <c r="H302" s="8"/>
      <c r="I302" s="8"/>
      <c r="L302" s="8"/>
      <c r="M302" s="8"/>
      <c r="N302" s="8"/>
      <c r="Q302" s="8"/>
      <c r="R302" s="8"/>
      <c r="S302" s="8"/>
      <c r="V302" s="8"/>
      <c r="W302" s="8"/>
      <c r="X302" s="8"/>
      <c r="AA302" s="8"/>
      <c r="AB302" s="8"/>
      <c r="AC302" s="8"/>
      <c r="AF302" s="42"/>
      <c r="AG302" s="42"/>
      <c r="AH302" s="42"/>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row>
    <row r="303" spans="2:131" x14ac:dyDescent="0.35">
      <c r="B303" s="36"/>
      <c r="C303" s="37"/>
      <c r="D303" s="16"/>
      <c r="E303" s="16"/>
      <c r="G303" s="8"/>
      <c r="H303" s="8"/>
      <c r="I303" s="8"/>
      <c r="L303" s="8"/>
      <c r="M303" s="8"/>
      <c r="N303" s="8"/>
      <c r="Q303" s="8"/>
      <c r="R303" s="8"/>
      <c r="S303" s="8"/>
      <c r="V303" s="8"/>
      <c r="W303" s="8"/>
      <c r="X303" s="8"/>
      <c r="AA303" s="8"/>
      <c r="AB303" s="8"/>
      <c r="AC303" s="8"/>
      <c r="AF303" s="42"/>
      <c r="AG303" s="42"/>
      <c r="AH303" s="42"/>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row>
    <row r="304" spans="2:131" x14ac:dyDescent="0.35">
      <c r="B304" s="36"/>
      <c r="C304" s="37"/>
      <c r="D304" s="16"/>
      <c r="E304" s="16"/>
      <c r="G304" s="8"/>
      <c r="H304" s="8"/>
      <c r="I304" s="8"/>
      <c r="L304" s="8"/>
      <c r="M304" s="8"/>
      <c r="N304" s="8"/>
      <c r="Q304" s="8"/>
      <c r="R304" s="8"/>
      <c r="S304" s="8"/>
      <c r="V304" s="8"/>
      <c r="W304" s="8"/>
      <c r="X304" s="8"/>
      <c r="AA304" s="8"/>
      <c r="AB304" s="8"/>
      <c r="AC304" s="8"/>
      <c r="AF304" s="42"/>
      <c r="AG304" s="42"/>
      <c r="AH304" s="42"/>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row>
    <row r="305" spans="2:131" x14ac:dyDescent="0.35">
      <c r="B305" s="36"/>
      <c r="C305" s="37"/>
      <c r="D305" s="16"/>
      <c r="E305" s="16"/>
      <c r="G305" s="8"/>
      <c r="H305" s="8"/>
      <c r="I305" s="8"/>
      <c r="L305" s="8"/>
      <c r="M305" s="8"/>
      <c r="N305" s="8"/>
      <c r="Q305" s="8"/>
      <c r="R305" s="8"/>
      <c r="S305" s="8"/>
      <c r="V305" s="8"/>
      <c r="W305" s="8"/>
      <c r="X305" s="8"/>
      <c r="AA305" s="8"/>
      <c r="AB305" s="8"/>
      <c r="AC305" s="8"/>
      <c r="AF305" s="42"/>
      <c r="AG305" s="42"/>
      <c r="AH305" s="42"/>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row>
    <row r="306" spans="2:131" x14ac:dyDescent="0.35">
      <c r="B306" s="36"/>
      <c r="C306" s="37"/>
      <c r="D306" s="16"/>
      <c r="E306" s="16"/>
      <c r="G306" s="8"/>
      <c r="H306" s="8"/>
      <c r="I306" s="8"/>
      <c r="L306" s="8"/>
      <c r="M306" s="8"/>
      <c r="N306" s="8"/>
      <c r="Q306" s="8"/>
      <c r="R306" s="8"/>
      <c r="S306" s="8"/>
      <c r="V306" s="8"/>
      <c r="W306" s="8"/>
      <c r="X306" s="8"/>
      <c r="AA306" s="8"/>
      <c r="AB306" s="8"/>
      <c r="AC306" s="8"/>
      <c r="AF306" s="42"/>
      <c r="AG306" s="42"/>
      <c r="AH306" s="42"/>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row>
    <row r="307" spans="2:131" x14ac:dyDescent="0.35">
      <c r="B307" s="36"/>
      <c r="C307" s="37"/>
      <c r="D307" s="16"/>
      <c r="E307" s="16"/>
      <c r="G307" s="8"/>
      <c r="H307" s="8"/>
      <c r="I307" s="8"/>
      <c r="L307" s="8"/>
      <c r="M307" s="8"/>
      <c r="N307" s="8"/>
      <c r="Q307" s="8"/>
      <c r="R307" s="8"/>
      <c r="S307" s="8"/>
      <c r="V307" s="8"/>
      <c r="W307" s="8"/>
      <c r="X307" s="8"/>
      <c r="AA307" s="8"/>
      <c r="AB307" s="8"/>
      <c r="AC307" s="8"/>
      <c r="AF307" s="42"/>
      <c r="AG307" s="42"/>
      <c r="AH307" s="42"/>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row>
    <row r="308" spans="2:131" x14ac:dyDescent="0.35">
      <c r="B308" s="36"/>
      <c r="C308" s="37"/>
      <c r="D308" s="16"/>
      <c r="E308" s="16"/>
      <c r="G308" s="8"/>
      <c r="H308" s="8"/>
      <c r="I308" s="8"/>
      <c r="L308" s="8"/>
      <c r="M308" s="8"/>
      <c r="N308" s="8"/>
      <c r="Q308" s="8"/>
      <c r="R308" s="8"/>
      <c r="S308" s="8"/>
      <c r="V308" s="8"/>
      <c r="W308" s="8"/>
      <c r="X308" s="8"/>
      <c r="AA308" s="8"/>
      <c r="AB308" s="8"/>
      <c r="AC308" s="8"/>
      <c r="AF308" s="42"/>
      <c r="AG308" s="42"/>
      <c r="AH308" s="42"/>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row>
    <row r="309" spans="2:131" x14ac:dyDescent="0.35">
      <c r="B309" s="36"/>
      <c r="C309" s="37"/>
      <c r="D309" s="16"/>
      <c r="E309" s="16"/>
      <c r="G309" s="8"/>
      <c r="H309" s="8"/>
      <c r="I309" s="8"/>
      <c r="L309" s="8"/>
      <c r="M309" s="8"/>
      <c r="N309" s="8"/>
      <c r="Q309" s="8"/>
      <c r="R309" s="8"/>
      <c r="S309" s="8"/>
      <c r="V309" s="8"/>
      <c r="W309" s="8"/>
      <c r="X309" s="8"/>
      <c r="AA309" s="8"/>
      <c r="AB309" s="8"/>
      <c r="AC309" s="8"/>
      <c r="AF309" s="42"/>
      <c r="AG309" s="42"/>
      <c r="AH309" s="42"/>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row>
    <row r="310" spans="2:131" x14ac:dyDescent="0.35">
      <c r="B310" s="36"/>
      <c r="C310" s="37"/>
      <c r="D310" s="16"/>
      <c r="E310" s="16"/>
      <c r="G310" s="8"/>
      <c r="H310" s="8"/>
      <c r="I310" s="8"/>
      <c r="L310" s="8"/>
      <c r="M310" s="8"/>
      <c r="N310" s="8"/>
      <c r="Q310" s="8"/>
      <c r="R310" s="8"/>
      <c r="S310" s="8"/>
      <c r="V310" s="8"/>
      <c r="W310" s="8"/>
      <c r="X310" s="8"/>
      <c r="AA310" s="8"/>
      <c r="AB310" s="8"/>
      <c r="AC310" s="8"/>
      <c r="AF310" s="42"/>
      <c r="AG310" s="42"/>
      <c r="AH310" s="42"/>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row>
    <row r="311" spans="2:131" x14ac:dyDescent="0.35">
      <c r="B311" s="36"/>
      <c r="C311" s="37"/>
      <c r="D311" s="16"/>
      <c r="E311" s="16"/>
      <c r="G311" s="8"/>
      <c r="H311" s="8"/>
      <c r="I311" s="8"/>
      <c r="L311" s="8"/>
      <c r="M311" s="8"/>
      <c r="N311" s="8"/>
      <c r="Q311" s="8"/>
      <c r="R311" s="8"/>
      <c r="S311" s="8"/>
      <c r="V311" s="8"/>
      <c r="W311" s="8"/>
      <c r="X311" s="8"/>
      <c r="AA311" s="8"/>
      <c r="AB311" s="8"/>
      <c r="AC311" s="8"/>
      <c r="AF311" s="42"/>
      <c r="AG311" s="42"/>
      <c r="AH311" s="42"/>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row>
    <row r="312" spans="2:131" x14ac:dyDescent="0.35">
      <c r="B312" s="36"/>
      <c r="C312" s="37"/>
      <c r="D312" s="16"/>
      <c r="E312" s="16"/>
      <c r="G312" s="8"/>
      <c r="H312" s="8"/>
      <c r="I312" s="8"/>
      <c r="L312" s="8"/>
      <c r="M312" s="8"/>
      <c r="N312" s="8"/>
      <c r="Q312" s="8"/>
      <c r="R312" s="8"/>
      <c r="S312" s="8"/>
      <c r="V312" s="8"/>
      <c r="W312" s="8"/>
      <c r="X312" s="8"/>
      <c r="AA312" s="8"/>
      <c r="AB312" s="8"/>
      <c r="AC312" s="8"/>
      <c r="AF312" s="42"/>
      <c r="AG312" s="42"/>
      <c r="AH312" s="42"/>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row>
    <row r="313" spans="2:131" x14ac:dyDescent="0.35">
      <c r="B313" s="36"/>
      <c r="C313" s="37"/>
      <c r="D313" s="16"/>
      <c r="E313" s="16"/>
      <c r="G313" s="8"/>
      <c r="H313" s="8"/>
      <c r="I313" s="8"/>
      <c r="L313" s="8"/>
      <c r="M313" s="8"/>
      <c r="N313" s="8"/>
      <c r="Q313" s="8"/>
      <c r="R313" s="8"/>
      <c r="S313" s="8"/>
      <c r="V313" s="8"/>
      <c r="W313" s="8"/>
      <c r="X313" s="8"/>
      <c r="AA313" s="8"/>
      <c r="AB313" s="8"/>
      <c r="AC313" s="8"/>
      <c r="AF313" s="42"/>
      <c r="AG313" s="42"/>
      <c r="AH313" s="42"/>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row>
    <row r="314" spans="2:131" x14ac:dyDescent="0.35">
      <c r="B314" s="36"/>
      <c r="C314" s="37"/>
      <c r="D314" s="16"/>
      <c r="E314" s="16"/>
      <c r="G314" s="8"/>
      <c r="H314" s="8"/>
      <c r="I314" s="8"/>
      <c r="L314" s="8"/>
      <c r="M314" s="8"/>
      <c r="N314" s="8"/>
      <c r="Q314" s="8"/>
      <c r="R314" s="8"/>
      <c r="S314" s="8"/>
      <c r="V314" s="8"/>
      <c r="W314" s="8"/>
      <c r="X314" s="8"/>
      <c r="AA314" s="8"/>
      <c r="AB314" s="8"/>
      <c r="AC314" s="8"/>
      <c r="AF314" s="42"/>
      <c r="AG314" s="42"/>
      <c r="AH314" s="42"/>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row>
    <row r="315" spans="2:131" x14ac:dyDescent="0.35">
      <c r="B315" s="36"/>
      <c r="C315" s="37"/>
      <c r="D315" s="16"/>
      <c r="E315" s="16"/>
      <c r="G315" s="8"/>
      <c r="H315" s="8"/>
      <c r="I315" s="8"/>
      <c r="L315" s="8"/>
      <c r="M315" s="8"/>
      <c r="N315" s="8"/>
      <c r="Q315" s="8"/>
      <c r="R315" s="8"/>
      <c r="S315" s="8"/>
      <c r="V315" s="8"/>
      <c r="W315" s="8"/>
      <c r="X315" s="8"/>
      <c r="AA315" s="8"/>
      <c r="AB315" s="8"/>
      <c r="AC315" s="8"/>
      <c r="AF315" s="42"/>
      <c r="AG315" s="42"/>
      <c r="AH315" s="42"/>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row>
    <row r="316" spans="2:131" x14ac:dyDescent="0.35">
      <c r="B316" s="36"/>
      <c r="C316" s="37"/>
      <c r="D316" s="16"/>
      <c r="E316" s="16"/>
      <c r="G316" s="8"/>
      <c r="H316" s="8"/>
      <c r="I316" s="8"/>
      <c r="L316" s="8"/>
      <c r="M316" s="8"/>
      <c r="N316" s="8"/>
      <c r="Q316" s="8"/>
      <c r="R316" s="8"/>
      <c r="S316" s="8"/>
      <c r="V316" s="8"/>
      <c r="W316" s="8"/>
      <c r="X316" s="8"/>
      <c r="AA316" s="8"/>
      <c r="AB316" s="8"/>
      <c r="AC316" s="8"/>
      <c r="AF316" s="42"/>
      <c r="AG316" s="42"/>
      <c r="AH316" s="42"/>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row>
    <row r="317" spans="2:131" x14ac:dyDescent="0.35">
      <c r="B317" s="36"/>
      <c r="C317" s="37"/>
      <c r="D317" s="16"/>
      <c r="E317" s="16"/>
      <c r="G317" s="8"/>
      <c r="H317" s="8"/>
      <c r="I317" s="8"/>
      <c r="L317" s="8"/>
      <c r="M317" s="8"/>
      <c r="N317" s="8"/>
      <c r="Q317" s="8"/>
      <c r="R317" s="8"/>
      <c r="S317" s="8"/>
      <c r="V317" s="8"/>
      <c r="W317" s="8"/>
      <c r="X317" s="8"/>
      <c r="AA317" s="8"/>
      <c r="AB317" s="8"/>
      <c r="AC317" s="8"/>
      <c r="AF317" s="42"/>
      <c r="AG317" s="42"/>
      <c r="AH317" s="42"/>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row>
    <row r="318" spans="2:131" x14ac:dyDescent="0.35">
      <c r="B318" s="36"/>
      <c r="C318" s="37"/>
      <c r="E318" s="16"/>
      <c r="G318" s="8"/>
      <c r="H318" s="8"/>
      <c r="I318" s="8"/>
      <c r="L318" s="8"/>
      <c r="M318" s="8"/>
      <c r="N318" s="8"/>
      <c r="Q318" s="8"/>
      <c r="R318" s="8"/>
      <c r="S318" s="8"/>
      <c r="V318" s="8"/>
      <c r="W318" s="8"/>
      <c r="X318" s="8"/>
      <c r="AA318" s="8"/>
      <c r="AB318" s="8"/>
      <c r="AC318" s="8"/>
      <c r="AF318" s="42"/>
      <c r="AG318" s="42"/>
      <c r="AH318" s="42"/>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row>
    <row r="319" spans="2:131" x14ac:dyDescent="0.35">
      <c r="B319" s="36"/>
      <c r="C319" s="37"/>
      <c r="E319" s="16"/>
      <c r="G319" s="8"/>
      <c r="H319" s="8"/>
      <c r="I319" s="8"/>
      <c r="L319" s="8"/>
      <c r="M319" s="8"/>
      <c r="N319" s="8"/>
      <c r="Q319" s="8"/>
      <c r="R319" s="8"/>
      <c r="S319" s="8"/>
      <c r="V319" s="8"/>
      <c r="W319" s="8"/>
      <c r="X319" s="8"/>
      <c r="AA319" s="8"/>
      <c r="AB319" s="8"/>
      <c r="AC319" s="8"/>
      <c r="AF319" s="42"/>
      <c r="AG319" s="42"/>
      <c r="AH319" s="42"/>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row>
    <row r="320" spans="2:131" x14ac:dyDescent="0.35">
      <c r="B320" s="36"/>
      <c r="C320" s="37"/>
      <c r="E320" s="16"/>
      <c r="G320" s="8"/>
      <c r="H320" s="8"/>
      <c r="I320" s="8"/>
      <c r="L320" s="8"/>
      <c r="M320" s="8"/>
      <c r="N320" s="8"/>
      <c r="Q320" s="8"/>
      <c r="R320" s="8"/>
      <c r="S320" s="8"/>
      <c r="V320" s="8"/>
      <c r="W320" s="8"/>
      <c r="X320" s="8"/>
      <c r="AA320" s="8"/>
      <c r="AB320" s="8"/>
      <c r="AC320" s="8"/>
      <c r="AF320" s="42"/>
      <c r="AG320" s="42"/>
      <c r="AH320" s="42"/>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row>
    <row r="321" spans="2:131" x14ac:dyDescent="0.35">
      <c r="B321" s="36"/>
      <c r="C321" s="37"/>
      <c r="E321" s="16"/>
      <c r="G321" s="8"/>
      <c r="H321" s="8"/>
      <c r="I321" s="8"/>
      <c r="L321" s="8"/>
      <c r="M321" s="8"/>
      <c r="N321" s="8"/>
      <c r="Q321" s="8"/>
      <c r="R321" s="8"/>
      <c r="S321" s="8"/>
      <c r="V321" s="8"/>
      <c r="W321" s="8"/>
      <c r="X321" s="8"/>
      <c r="AA321" s="8"/>
      <c r="AB321" s="8"/>
      <c r="AC321" s="8"/>
      <c r="AF321" s="42"/>
      <c r="AG321" s="42"/>
      <c r="AH321" s="42"/>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row>
    <row r="322" spans="2:131" x14ac:dyDescent="0.35">
      <c r="B322" s="36"/>
      <c r="C322" s="37"/>
      <c r="E322" s="16"/>
      <c r="G322" s="8"/>
      <c r="H322" s="8"/>
      <c r="I322" s="8"/>
      <c r="L322" s="8"/>
      <c r="M322" s="8"/>
      <c r="N322" s="8"/>
      <c r="Q322" s="8"/>
      <c r="R322" s="8"/>
      <c r="S322" s="8"/>
      <c r="V322" s="8"/>
      <c r="W322" s="8"/>
      <c r="X322" s="8"/>
      <c r="AA322" s="8"/>
      <c r="AB322" s="8"/>
      <c r="AC322" s="8"/>
      <c r="AF322" s="42"/>
      <c r="AG322" s="42"/>
      <c r="AH322" s="42"/>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row>
    <row r="323" spans="2:131" x14ac:dyDescent="0.35">
      <c r="AF323" s="42"/>
      <c r="AG323" s="42"/>
      <c r="AH323" s="42"/>
    </row>
    <row r="324" spans="2:131" x14ac:dyDescent="0.35">
      <c r="AF324" s="42"/>
      <c r="AG324" s="42"/>
      <c r="AH324" s="42"/>
    </row>
  </sheetData>
  <sheetProtection sheet="1" objects="1" scenarios="1"/>
  <mergeCells count="794">
    <mergeCell ref="S183:T183"/>
    <mergeCell ref="AA191:AB191"/>
    <mergeCell ref="AC191:AD191"/>
    <mergeCell ref="V191:W191"/>
    <mergeCell ref="X191:Y191"/>
    <mergeCell ref="X189:Y189"/>
    <mergeCell ref="C189:E189"/>
    <mergeCell ref="S191:T191"/>
    <mergeCell ref="G191:H191"/>
    <mergeCell ref="I191:J191"/>
    <mergeCell ref="L191:M191"/>
    <mergeCell ref="N191:O191"/>
    <mergeCell ref="Q191:R191"/>
    <mergeCell ref="AA189:AB189"/>
    <mergeCell ref="AC189:AD189"/>
    <mergeCell ref="G189:H189"/>
    <mergeCell ref="I189:J189"/>
    <mergeCell ref="V189:W189"/>
    <mergeCell ref="C187:E187"/>
    <mergeCell ref="C181:E181"/>
    <mergeCell ref="S181:T181"/>
    <mergeCell ref="V181:W181"/>
    <mergeCell ref="X181:Y181"/>
    <mergeCell ref="L181:M181"/>
    <mergeCell ref="A180:AD180"/>
    <mergeCell ref="V179:Y179"/>
    <mergeCell ref="V187:W187"/>
    <mergeCell ref="U172:U177"/>
    <mergeCell ref="G187:H187"/>
    <mergeCell ref="X187:Y187"/>
    <mergeCell ref="AA187:AB187"/>
    <mergeCell ref="X183:Y183"/>
    <mergeCell ref="AA183:AB183"/>
    <mergeCell ref="A184:AD184"/>
    <mergeCell ref="AC183:AD183"/>
    <mergeCell ref="G185:H185"/>
    <mergeCell ref="C183:E183"/>
    <mergeCell ref="L185:M185"/>
    <mergeCell ref="N185:O185"/>
    <mergeCell ref="Q185:R185"/>
    <mergeCell ref="S185:T185"/>
    <mergeCell ref="V185:W185"/>
    <mergeCell ref="X185:Y185"/>
    <mergeCell ref="AD176:AD177"/>
    <mergeCell ref="F172:F177"/>
    <mergeCell ref="Y166:Y168"/>
    <mergeCell ref="J173:J175"/>
    <mergeCell ref="D170:AD171"/>
    <mergeCell ref="D176:E177"/>
    <mergeCell ref="G176:I177"/>
    <mergeCell ref="J176:J177"/>
    <mergeCell ref="L169:N169"/>
    <mergeCell ref="G172:J172"/>
    <mergeCell ref="L172:O172"/>
    <mergeCell ref="D172:E172"/>
    <mergeCell ref="D167:E167"/>
    <mergeCell ref="D168:E168"/>
    <mergeCell ref="AD173:AD175"/>
    <mergeCell ref="AA176:AC177"/>
    <mergeCell ref="AA172:AD172"/>
    <mergeCell ref="Y173:Y175"/>
    <mergeCell ref="O173:O175"/>
    <mergeCell ref="Z172:Z177"/>
    <mergeCell ref="T176:T177"/>
    <mergeCell ref="V176:X177"/>
    <mergeCell ref="Y176:Y177"/>
    <mergeCell ref="K172:K177"/>
    <mergeCell ref="AF161:AH161"/>
    <mergeCell ref="AE158:AE161"/>
    <mergeCell ref="T166:T168"/>
    <mergeCell ref="O166:O168"/>
    <mergeCell ref="T158:T160"/>
    <mergeCell ref="P158:P161"/>
    <mergeCell ref="O158:O160"/>
    <mergeCell ref="Z158:Z161"/>
    <mergeCell ref="U158:U161"/>
    <mergeCell ref="Y158:Y160"/>
    <mergeCell ref="U165:U169"/>
    <mergeCell ref="L165:O165"/>
    <mergeCell ref="Z165:Z169"/>
    <mergeCell ref="K165:K169"/>
    <mergeCell ref="J166:J168"/>
    <mergeCell ref="D165:E165"/>
    <mergeCell ref="G165:J165"/>
    <mergeCell ref="G169:I169"/>
    <mergeCell ref="D169:E169"/>
    <mergeCell ref="D166:E166"/>
    <mergeCell ref="D164:AD164"/>
    <mergeCell ref="AD158:AD160"/>
    <mergeCell ref="D159:E159"/>
    <mergeCell ref="V169:X169"/>
    <mergeCell ref="V165:Y165"/>
    <mergeCell ref="Q165:T165"/>
    <mergeCell ref="Q169:S169"/>
    <mergeCell ref="AA169:AC169"/>
    <mergeCell ref="AA165:AD165"/>
    <mergeCell ref="P165:P169"/>
    <mergeCell ref="D136:E136"/>
    <mergeCell ref="D144:E144"/>
    <mergeCell ref="D133:E133"/>
    <mergeCell ref="C158:C161"/>
    <mergeCell ref="D158:E158"/>
    <mergeCell ref="D163:E163"/>
    <mergeCell ref="D160:E160"/>
    <mergeCell ref="D161:E161"/>
    <mergeCell ref="A162:AH162"/>
    <mergeCell ref="T148:T150"/>
    <mergeCell ref="Z153:Z156"/>
    <mergeCell ref="A157:AH157"/>
    <mergeCell ref="Y143:Y145"/>
    <mergeCell ref="F133:F136"/>
    <mergeCell ref="A137:AH137"/>
    <mergeCell ref="AD133:AD135"/>
    <mergeCell ref="T138:T140"/>
    <mergeCell ref="J133:J135"/>
    <mergeCell ref="B138:B141"/>
    <mergeCell ref="Y133:Y135"/>
    <mergeCell ref="D138:E138"/>
    <mergeCell ref="J158:J160"/>
    <mergeCell ref="K158:K161"/>
    <mergeCell ref="F158:F161"/>
    <mergeCell ref="D111:E111"/>
    <mergeCell ref="Z148:Z151"/>
    <mergeCell ref="D123:E123"/>
    <mergeCell ref="D121:E121"/>
    <mergeCell ref="U143:U146"/>
    <mergeCell ref="J143:J145"/>
    <mergeCell ref="D115:E115"/>
    <mergeCell ref="D120:E120"/>
    <mergeCell ref="D116:E116"/>
    <mergeCell ref="D114:E114"/>
    <mergeCell ref="U133:U136"/>
    <mergeCell ref="T133:T135"/>
    <mergeCell ref="O113:O115"/>
    <mergeCell ref="J113:J115"/>
    <mergeCell ref="A112:AH112"/>
    <mergeCell ref="C113:C116"/>
    <mergeCell ref="T113:T115"/>
    <mergeCell ref="U118:U121"/>
    <mergeCell ref="U123:U126"/>
    <mergeCell ref="T123:T125"/>
    <mergeCell ref="D149:E149"/>
    <mergeCell ref="D146:E146"/>
    <mergeCell ref="D143:E143"/>
    <mergeCell ref="D148:E148"/>
    <mergeCell ref="D93:E93"/>
    <mergeCell ref="D89:E89"/>
    <mergeCell ref="D86:E86"/>
    <mergeCell ref="Z113:Z116"/>
    <mergeCell ref="D109:E109"/>
    <mergeCell ref="D108:E108"/>
    <mergeCell ref="D88:E88"/>
    <mergeCell ref="D103:E103"/>
    <mergeCell ref="A87:AH87"/>
    <mergeCell ref="B83:B86"/>
    <mergeCell ref="Z88:Z91"/>
    <mergeCell ref="Z93:Z96"/>
    <mergeCell ref="Z103:Z106"/>
    <mergeCell ref="D91:E91"/>
    <mergeCell ref="D96:E96"/>
    <mergeCell ref="A92:AH92"/>
    <mergeCell ref="P93:P96"/>
    <mergeCell ref="J98:J100"/>
    <mergeCell ref="J103:J105"/>
    <mergeCell ref="A108:A111"/>
    <mergeCell ref="C108:C111"/>
    <mergeCell ref="D101:E101"/>
    <mergeCell ref="B108:B111"/>
    <mergeCell ref="K103:K106"/>
    <mergeCell ref="D105:E105"/>
    <mergeCell ref="C103:C106"/>
    <mergeCell ref="D106:E106"/>
    <mergeCell ref="D100:E100"/>
    <mergeCell ref="D98:E98"/>
    <mergeCell ref="D99:E99"/>
    <mergeCell ref="B153:B156"/>
    <mergeCell ref="C153:C156"/>
    <mergeCell ref="B103:B106"/>
    <mergeCell ref="B143:B146"/>
    <mergeCell ref="C143:C146"/>
    <mergeCell ref="A147:AH147"/>
    <mergeCell ref="D150:E150"/>
    <mergeCell ref="AF116:AH116"/>
    <mergeCell ref="A117:AH117"/>
    <mergeCell ref="D113:E113"/>
    <mergeCell ref="Y113:Y115"/>
    <mergeCell ref="AE153:AE156"/>
    <mergeCell ref="A148:A151"/>
    <mergeCell ref="C148:C151"/>
    <mergeCell ref="J148:J150"/>
    <mergeCell ref="K148:K151"/>
    <mergeCell ref="O143:O145"/>
    <mergeCell ref="D110:E110"/>
    <mergeCell ref="Y138:Y140"/>
    <mergeCell ref="C138:C141"/>
    <mergeCell ref="F138:F141"/>
    <mergeCell ref="AD138:AD140"/>
    <mergeCell ref="Z138:Z141"/>
    <mergeCell ref="Z143:Z146"/>
    <mergeCell ref="B148:B151"/>
    <mergeCell ref="AD153:AD155"/>
    <mergeCell ref="A153:A156"/>
    <mergeCell ref="Z128:Z131"/>
    <mergeCell ref="T128:T130"/>
    <mergeCell ref="AD128:AD130"/>
    <mergeCell ref="D130:E130"/>
    <mergeCell ref="D124:E124"/>
    <mergeCell ref="P128:P131"/>
    <mergeCell ref="J118:J120"/>
    <mergeCell ref="A122:AH122"/>
    <mergeCell ref="U128:U131"/>
    <mergeCell ref="AF121:AH121"/>
    <mergeCell ref="A118:A121"/>
    <mergeCell ref="D85:E85"/>
    <mergeCell ref="U113:U116"/>
    <mergeCell ref="D119:E119"/>
    <mergeCell ref="D126:E126"/>
    <mergeCell ref="K118:K121"/>
    <mergeCell ref="K113:K116"/>
    <mergeCell ref="D125:E125"/>
    <mergeCell ref="J123:J125"/>
    <mergeCell ref="F63:F66"/>
    <mergeCell ref="D74:E74"/>
    <mergeCell ref="D75:E75"/>
    <mergeCell ref="D81:E81"/>
    <mergeCell ref="K83:K86"/>
    <mergeCell ref="A82:AH82"/>
    <mergeCell ref="AF86:AH86"/>
    <mergeCell ref="B118:B121"/>
    <mergeCell ref="B88:B91"/>
    <mergeCell ref="C88:C91"/>
    <mergeCell ref="T78:T80"/>
    <mergeCell ref="A102:AH102"/>
    <mergeCell ref="F108:F111"/>
    <mergeCell ref="AE108:AE111"/>
    <mergeCell ref="AD108:AD110"/>
    <mergeCell ref="J108:J110"/>
    <mergeCell ref="D44:E44"/>
    <mergeCell ref="D70:E70"/>
    <mergeCell ref="D71:E71"/>
    <mergeCell ref="T68:T70"/>
    <mergeCell ref="P68:P71"/>
    <mergeCell ref="Y88:Y90"/>
    <mergeCell ref="K98:K101"/>
    <mergeCell ref="U78:U81"/>
    <mergeCell ref="U83:U86"/>
    <mergeCell ref="T93:T95"/>
    <mergeCell ref="Y83:Y85"/>
    <mergeCell ref="T73:T75"/>
    <mergeCell ref="Y73:Y75"/>
    <mergeCell ref="P78:P81"/>
    <mergeCell ref="K88:K91"/>
    <mergeCell ref="D95:E95"/>
    <mergeCell ref="D90:E90"/>
    <mergeCell ref="K78:K81"/>
    <mergeCell ref="O98:O100"/>
    <mergeCell ref="O93:O95"/>
    <mergeCell ref="Y78:Y80"/>
    <mergeCell ref="O78:O80"/>
    <mergeCell ref="K68:K71"/>
    <mergeCell ref="D84:E84"/>
    <mergeCell ref="D61:E61"/>
    <mergeCell ref="D58:E58"/>
    <mergeCell ref="D59:E59"/>
    <mergeCell ref="P58:P61"/>
    <mergeCell ref="K58:K61"/>
    <mergeCell ref="T58:T60"/>
    <mergeCell ref="P63:P66"/>
    <mergeCell ref="K63:K66"/>
    <mergeCell ref="B52:AH52"/>
    <mergeCell ref="D64:E64"/>
    <mergeCell ref="B63:B66"/>
    <mergeCell ref="C63:C66"/>
    <mergeCell ref="U63:U66"/>
    <mergeCell ref="D66:E66"/>
    <mergeCell ref="D63:E63"/>
    <mergeCell ref="D65:E65"/>
    <mergeCell ref="T63:T65"/>
    <mergeCell ref="O63:O65"/>
    <mergeCell ref="K48:K51"/>
    <mergeCell ref="P48:P51"/>
    <mergeCell ref="U38:U41"/>
    <mergeCell ref="D10:E10"/>
    <mergeCell ref="J33:J35"/>
    <mergeCell ref="L27:O27"/>
    <mergeCell ref="K33:K36"/>
    <mergeCell ref="J28:J30"/>
    <mergeCell ref="T28:T30"/>
    <mergeCell ref="T33:T35"/>
    <mergeCell ref="B32:AH32"/>
    <mergeCell ref="Y28:Y30"/>
    <mergeCell ref="AA27:AD27"/>
    <mergeCell ref="AE12:AE15"/>
    <mergeCell ref="D20:E20"/>
    <mergeCell ref="AE17:AE20"/>
    <mergeCell ref="J17:J19"/>
    <mergeCell ref="C27:E27"/>
    <mergeCell ref="U27:U31"/>
    <mergeCell ref="AF41:AH41"/>
    <mergeCell ref="AF46:AH46"/>
    <mergeCell ref="D46:E46"/>
    <mergeCell ref="D48:E48"/>
    <mergeCell ref="D49:E49"/>
    <mergeCell ref="D9:E9"/>
    <mergeCell ref="AA6:AD6"/>
    <mergeCell ref="A11:AH11"/>
    <mergeCell ref="F3:F10"/>
    <mergeCell ref="A3:A6"/>
    <mergeCell ref="G5:O5"/>
    <mergeCell ref="AF3:AH6"/>
    <mergeCell ref="Y7:Y9"/>
    <mergeCell ref="AE7:AE10"/>
    <mergeCell ref="P7:P10"/>
    <mergeCell ref="Q6:T6"/>
    <mergeCell ref="G6:J6"/>
    <mergeCell ref="L6:O6"/>
    <mergeCell ref="T7:T9"/>
    <mergeCell ref="K7:K10"/>
    <mergeCell ref="J7:J9"/>
    <mergeCell ref="O7:O9"/>
    <mergeCell ref="B3:B6"/>
    <mergeCell ref="C3:C6"/>
    <mergeCell ref="G3:AD4"/>
    <mergeCell ref="Q5:T5"/>
    <mergeCell ref="V5:Y5"/>
    <mergeCell ref="AA5:AD5"/>
    <mergeCell ref="D3:E6"/>
    <mergeCell ref="D55:E55"/>
    <mergeCell ref="Y53:Y55"/>
    <mergeCell ref="U53:U56"/>
    <mergeCell ref="C12:C15"/>
    <mergeCell ref="F12:F15"/>
    <mergeCell ref="D13:E13"/>
    <mergeCell ref="K17:K20"/>
    <mergeCell ref="T12:T14"/>
    <mergeCell ref="Y48:Y50"/>
    <mergeCell ref="F48:F51"/>
    <mergeCell ref="J48:J50"/>
    <mergeCell ref="D51:E51"/>
    <mergeCell ref="U48:U51"/>
    <mergeCell ref="B42:AH42"/>
    <mergeCell ref="Z38:Z41"/>
    <mergeCell ref="Y43:Y45"/>
    <mergeCell ref="O43:O45"/>
    <mergeCell ref="J43:J45"/>
    <mergeCell ref="F43:F46"/>
    <mergeCell ref="D45:E45"/>
    <mergeCell ref="C43:C46"/>
    <mergeCell ref="U43:U46"/>
    <mergeCell ref="T48:T50"/>
    <mergeCell ref="P38:P41"/>
    <mergeCell ref="V6:Y6"/>
    <mergeCell ref="D19:E19"/>
    <mergeCell ref="A7:A10"/>
    <mergeCell ref="B7:B10"/>
    <mergeCell ref="C7:C10"/>
    <mergeCell ref="D12:E12"/>
    <mergeCell ref="D15:E15"/>
    <mergeCell ref="D17:E17"/>
    <mergeCell ref="D14:E14"/>
    <mergeCell ref="D8:E8"/>
    <mergeCell ref="D7:E7"/>
    <mergeCell ref="J12:J14"/>
    <mergeCell ref="A12:A15"/>
    <mergeCell ref="D18:E18"/>
    <mergeCell ref="A16:AH16"/>
    <mergeCell ref="F17:F20"/>
    <mergeCell ref="U17:U20"/>
    <mergeCell ref="Z12:Z15"/>
    <mergeCell ref="O12:O14"/>
    <mergeCell ref="B12:B15"/>
    <mergeCell ref="AD17:AD19"/>
    <mergeCell ref="B17:B20"/>
    <mergeCell ref="C17:C20"/>
    <mergeCell ref="AF15:AH15"/>
    <mergeCell ref="A73:A76"/>
    <mergeCell ref="D76:E76"/>
    <mergeCell ref="A78:A81"/>
    <mergeCell ref="B73:B76"/>
    <mergeCell ref="C73:C76"/>
    <mergeCell ref="D80:E80"/>
    <mergeCell ref="D83:E83"/>
    <mergeCell ref="A77:AH77"/>
    <mergeCell ref="AD78:AD80"/>
    <mergeCell ref="B78:B81"/>
    <mergeCell ref="Z78:Z81"/>
    <mergeCell ref="J78:J80"/>
    <mergeCell ref="B68:B71"/>
    <mergeCell ref="C68:C71"/>
    <mergeCell ref="AF61:AH61"/>
    <mergeCell ref="D53:E53"/>
    <mergeCell ref="D54:E54"/>
    <mergeCell ref="D56:E56"/>
    <mergeCell ref="B58:B61"/>
    <mergeCell ref="C58:C61"/>
    <mergeCell ref="U58:U61"/>
    <mergeCell ref="J58:J60"/>
    <mergeCell ref="F58:F61"/>
    <mergeCell ref="D60:E60"/>
    <mergeCell ref="K53:K56"/>
    <mergeCell ref="Z53:Z56"/>
    <mergeCell ref="AF56:AH56"/>
    <mergeCell ref="J53:J55"/>
    <mergeCell ref="P53:P56"/>
    <mergeCell ref="AD68:AD70"/>
    <mergeCell ref="F68:F71"/>
    <mergeCell ref="Y68:Y70"/>
    <mergeCell ref="D68:E68"/>
    <mergeCell ref="D69:E69"/>
    <mergeCell ref="O53:O55"/>
    <mergeCell ref="T53:T55"/>
    <mergeCell ref="A22:A25"/>
    <mergeCell ref="D25:E25"/>
    <mergeCell ref="Z17:Z20"/>
    <mergeCell ref="U22:U25"/>
    <mergeCell ref="Z22:Z25"/>
    <mergeCell ref="AD22:AD24"/>
    <mergeCell ref="T22:T24"/>
    <mergeCell ref="J22:J24"/>
    <mergeCell ref="AE22:AE25"/>
    <mergeCell ref="B22:B25"/>
    <mergeCell ref="C22:C25"/>
    <mergeCell ref="D23:E23"/>
    <mergeCell ref="D24:E24"/>
    <mergeCell ref="A17:A20"/>
    <mergeCell ref="AD7:AD9"/>
    <mergeCell ref="AF10:AH10"/>
    <mergeCell ref="U7:U10"/>
    <mergeCell ref="Z7:Z10"/>
    <mergeCell ref="Y12:Y14"/>
    <mergeCell ref="K27:K31"/>
    <mergeCell ref="AD12:AD14"/>
    <mergeCell ref="O22:O24"/>
    <mergeCell ref="K22:K25"/>
    <mergeCell ref="P22:P25"/>
    <mergeCell ref="O17:O19"/>
    <mergeCell ref="T17:T19"/>
    <mergeCell ref="Y17:Y19"/>
    <mergeCell ref="K12:K15"/>
    <mergeCell ref="P12:P15"/>
    <mergeCell ref="U12:U15"/>
    <mergeCell ref="P17:P20"/>
    <mergeCell ref="Q27:T27"/>
    <mergeCell ref="V27:Y27"/>
    <mergeCell ref="Y22:Y24"/>
    <mergeCell ref="D36:E36"/>
    <mergeCell ref="D28:E28"/>
    <mergeCell ref="AF27:AH27"/>
    <mergeCell ref="AE27:AE31"/>
    <mergeCell ref="C28:C31"/>
    <mergeCell ref="D33:E33"/>
    <mergeCell ref="C33:C36"/>
    <mergeCell ref="B28:B31"/>
    <mergeCell ref="A27:A66"/>
    <mergeCell ref="O28:O30"/>
    <mergeCell ref="AF36:AH36"/>
    <mergeCell ref="G27:J27"/>
    <mergeCell ref="Z33:Z36"/>
    <mergeCell ref="Z27:Z31"/>
    <mergeCell ref="P33:P36"/>
    <mergeCell ref="P27:P31"/>
    <mergeCell ref="D29:E29"/>
    <mergeCell ref="D30:E30"/>
    <mergeCell ref="D31:E31"/>
    <mergeCell ref="O33:O35"/>
    <mergeCell ref="D35:E35"/>
    <mergeCell ref="F53:F56"/>
    <mergeCell ref="B53:B56"/>
    <mergeCell ref="C53:C56"/>
    <mergeCell ref="D22:E22"/>
    <mergeCell ref="U103:U106"/>
    <mergeCell ref="U88:U91"/>
    <mergeCell ref="U93:U96"/>
    <mergeCell ref="T83:T85"/>
    <mergeCell ref="A97:AH97"/>
    <mergeCell ref="B43:B46"/>
    <mergeCell ref="F113:F116"/>
    <mergeCell ref="T88:T90"/>
    <mergeCell ref="B48:B51"/>
    <mergeCell ref="C48:C51"/>
    <mergeCell ref="D50:E50"/>
    <mergeCell ref="O48:O50"/>
    <mergeCell ref="B113:B116"/>
    <mergeCell ref="F93:F96"/>
    <mergeCell ref="A107:AH107"/>
    <mergeCell ref="AE98:AE101"/>
    <mergeCell ref="AD93:AD95"/>
    <mergeCell ref="O73:O75"/>
    <mergeCell ref="Y98:Y100"/>
    <mergeCell ref="AF106:AH106"/>
    <mergeCell ref="A26:AH26"/>
    <mergeCell ref="B33:B36"/>
    <mergeCell ref="D34:E34"/>
    <mergeCell ref="A68:A71"/>
    <mergeCell ref="AF136:AH136"/>
    <mergeCell ref="C133:C136"/>
    <mergeCell ref="B128:B131"/>
    <mergeCell ref="C128:C131"/>
    <mergeCell ref="A132:AH132"/>
    <mergeCell ref="F128:F131"/>
    <mergeCell ref="AE128:AE131"/>
    <mergeCell ref="D128:E128"/>
    <mergeCell ref="A128:A131"/>
    <mergeCell ref="Z133:Z136"/>
    <mergeCell ref="D131:E131"/>
    <mergeCell ref="D134:E134"/>
    <mergeCell ref="D135:E135"/>
    <mergeCell ref="P133:P136"/>
    <mergeCell ref="J128:J130"/>
    <mergeCell ref="K133:K136"/>
    <mergeCell ref="Y108:Y110"/>
    <mergeCell ref="Z108:Z111"/>
    <mergeCell ref="AF101:AH101"/>
    <mergeCell ref="O133:O135"/>
    <mergeCell ref="K128:K131"/>
    <mergeCell ref="O128:O130"/>
    <mergeCell ref="D129:E129"/>
    <mergeCell ref="F27:F31"/>
    <mergeCell ref="F33:F36"/>
    <mergeCell ref="U33:U36"/>
    <mergeCell ref="AE33:AE36"/>
    <mergeCell ref="B38:B41"/>
    <mergeCell ref="Y58:Y60"/>
    <mergeCell ref="O58:O60"/>
    <mergeCell ref="AD28:AD30"/>
    <mergeCell ref="AD33:AD35"/>
    <mergeCell ref="AD38:AD40"/>
    <mergeCell ref="Y33:Y35"/>
    <mergeCell ref="Z43:Z46"/>
    <mergeCell ref="Z58:Z61"/>
    <mergeCell ref="B57:AH57"/>
    <mergeCell ref="AD53:AD55"/>
    <mergeCell ref="AD58:AD60"/>
    <mergeCell ref="AD43:AD45"/>
    <mergeCell ref="Z48:Z51"/>
    <mergeCell ref="C38:C41"/>
    <mergeCell ref="D40:E40"/>
    <mergeCell ref="AE38:AE41"/>
    <mergeCell ref="F38:F41"/>
    <mergeCell ref="D41:E41"/>
    <mergeCell ref="T38:T40"/>
    <mergeCell ref="B37:AH37"/>
    <mergeCell ref="D38:E38"/>
    <mergeCell ref="D39:E39"/>
    <mergeCell ref="Y38:Y40"/>
    <mergeCell ref="J38:J40"/>
    <mergeCell ref="K38:K41"/>
    <mergeCell ref="U68:U71"/>
    <mergeCell ref="AD63:AD65"/>
    <mergeCell ref="F78:F81"/>
    <mergeCell ref="J73:J75"/>
    <mergeCell ref="Z63:Z66"/>
    <mergeCell ref="Z68:Z71"/>
    <mergeCell ref="J63:J65"/>
    <mergeCell ref="Y63:Y65"/>
    <mergeCell ref="U73:U76"/>
    <mergeCell ref="O68:O70"/>
    <mergeCell ref="J68:J70"/>
    <mergeCell ref="P73:P76"/>
    <mergeCell ref="Z73:Z76"/>
    <mergeCell ref="O38:O40"/>
    <mergeCell ref="D43:E43"/>
    <mergeCell ref="T43:T45"/>
    <mergeCell ref="B47:AH47"/>
    <mergeCell ref="AD73:AD75"/>
    <mergeCell ref="AF76:AH76"/>
    <mergeCell ref="AF81:AH81"/>
    <mergeCell ref="AE78:AE81"/>
    <mergeCell ref="AE123:AE126"/>
    <mergeCell ref="AF111:AH111"/>
    <mergeCell ref="Z83:Z86"/>
    <mergeCell ref="AD83:AD85"/>
    <mergeCell ref="T103:T105"/>
    <mergeCell ref="U98:U101"/>
    <mergeCell ref="AE88:AE91"/>
    <mergeCell ref="Z98:Z101"/>
    <mergeCell ref="AD98:AD100"/>
    <mergeCell ref="Y103:Y105"/>
    <mergeCell ref="Z123:Z126"/>
    <mergeCell ref="AF91:AH91"/>
    <mergeCell ref="F118:F121"/>
    <mergeCell ref="F123:F126"/>
    <mergeCell ref="P118:P121"/>
    <mergeCell ref="P113:P116"/>
    <mergeCell ref="Y123:Y125"/>
    <mergeCell ref="Y93:Y95"/>
    <mergeCell ref="T98:T100"/>
    <mergeCell ref="AD123:AD125"/>
    <mergeCell ref="AF96:AH96"/>
    <mergeCell ref="K123:K126"/>
    <mergeCell ref="AF126:AH126"/>
    <mergeCell ref="O123:O125"/>
    <mergeCell ref="K93:K96"/>
    <mergeCell ref="J93:J95"/>
    <mergeCell ref="O103:O105"/>
    <mergeCell ref="O108:O110"/>
    <mergeCell ref="P103:P106"/>
    <mergeCell ref="P98:P101"/>
    <mergeCell ref="O118:O120"/>
    <mergeCell ref="K108:K111"/>
    <mergeCell ref="F98:F101"/>
    <mergeCell ref="F103:F106"/>
    <mergeCell ref="T108:T110"/>
    <mergeCell ref="U108:U111"/>
    <mergeCell ref="Y148:Y150"/>
    <mergeCell ref="A143:A146"/>
    <mergeCell ref="K73:K76"/>
    <mergeCell ref="P88:P91"/>
    <mergeCell ref="C78:C81"/>
    <mergeCell ref="D78:E78"/>
    <mergeCell ref="D79:E79"/>
    <mergeCell ref="C123:C126"/>
    <mergeCell ref="P83:P86"/>
    <mergeCell ref="J88:J90"/>
    <mergeCell ref="J83:J85"/>
    <mergeCell ref="F73:F76"/>
    <mergeCell ref="D73:E73"/>
    <mergeCell ref="A93:A96"/>
    <mergeCell ref="A103:A106"/>
    <mergeCell ref="D94:E94"/>
    <mergeCell ref="C98:C101"/>
    <mergeCell ref="B93:B96"/>
    <mergeCell ref="C93:C96"/>
    <mergeCell ref="B98:B101"/>
    <mergeCell ref="A98:A101"/>
    <mergeCell ref="D104:E104"/>
    <mergeCell ref="AD113:AD115"/>
    <mergeCell ref="AD118:AD120"/>
    <mergeCell ref="A152:AH152"/>
    <mergeCell ref="U148:U151"/>
    <mergeCell ref="P148:P151"/>
    <mergeCell ref="AD148:AD150"/>
    <mergeCell ref="Y118:Y120"/>
    <mergeCell ref="C118:C121"/>
    <mergeCell ref="D118:E118"/>
    <mergeCell ref="T118:T120"/>
    <mergeCell ref="AE143:AE146"/>
    <mergeCell ref="AE148:AE151"/>
    <mergeCell ref="AE113:AE116"/>
    <mergeCell ref="AE133:AE136"/>
    <mergeCell ref="AE138:AE141"/>
    <mergeCell ref="AE118:AE121"/>
    <mergeCell ref="AD143:AD145"/>
    <mergeCell ref="F148:F151"/>
    <mergeCell ref="A133:A136"/>
    <mergeCell ref="Y128:Y130"/>
    <mergeCell ref="A127:AH127"/>
    <mergeCell ref="B123:B126"/>
    <mergeCell ref="A123:A126"/>
    <mergeCell ref="AF131:AH131"/>
    <mergeCell ref="B133:B136"/>
    <mergeCell ref="AF141:AH141"/>
    <mergeCell ref="A158:A161"/>
    <mergeCell ref="B158:B161"/>
    <mergeCell ref="O138:O140"/>
    <mergeCell ref="AF146:AH146"/>
    <mergeCell ref="AF151:AH151"/>
    <mergeCell ref="D151:E151"/>
    <mergeCell ref="F153:F156"/>
    <mergeCell ref="U138:U141"/>
    <mergeCell ref="P138:P141"/>
    <mergeCell ref="K138:K141"/>
    <mergeCell ref="D154:E154"/>
    <mergeCell ref="D156:E156"/>
    <mergeCell ref="D139:E139"/>
    <mergeCell ref="O153:O155"/>
    <mergeCell ref="T153:T155"/>
    <mergeCell ref="F143:F146"/>
    <mergeCell ref="T143:T145"/>
    <mergeCell ref="K143:K146"/>
    <mergeCell ref="P143:P146"/>
    <mergeCell ref="D140:E140"/>
    <mergeCell ref="A142:AH142"/>
    <mergeCell ref="J138:J140"/>
    <mergeCell ref="A113:A116"/>
    <mergeCell ref="Z118:Z121"/>
    <mergeCell ref="P123:P126"/>
    <mergeCell ref="K43:K46"/>
    <mergeCell ref="AE103:AE106"/>
    <mergeCell ref="AD103:AD105"/>
    <mergeCell ref="AE43:AE46"/>
    <mergeCell ref="P43:P46"/>
    <mergeCell ref="AF20:AH20"/>
    <mergeCell ref="AF25:AH25"/>
    <mergeCell ref="AF31:AH31"/>
    <mergeCell ref="A21:AH21"/>
    <mergeCell ref="F22:F25"/>
    <mergeCell ref="C83:C86"/>
    <mergeCell ref="A83:A86"/>
    <mergeCell ref="AE93:AE96"/>
    <mergeCell ref="AE83:AE86"/>
    <mergeCell ref="F83:F86"/>
    <mergeCell ref="F88:F91"/>
    <mergeCell ref="AD88:AD90"/>
    <mergeCell ref="A88:A91"/>
    <mergeCell ref="O83:O85"/>
    <mergeCell ref="O88:O90"/>
    <mergeCell ref="P108:P111"/>
    <mergeCell ref="AF156:AH156"/>
    <mergeCell ref="U153:U156"/>
    <mergeCell ref="K153:K156"/>
    <mergeCell ref="Y153:Y155"/>
    <mergeCell ref="P153:P156"/>
    <mergeCell ref="AE73:AE76"/>
    <mergeCell ref="AF51:AH51"/>
    <mergeCell ref="AE48:AE51"/>
    <mergeCell ref="AF66:AH66"/>
    <mergeCell ref="AF71:AH71"/>
    <mergeCell ref="AE53:AE56"/>
    <mergeCell ref="AE58:AE61"/>
    <mergeCell ref="B62:AH62"/>
    <mergeCell ref="AD48:AD50"/>
    <mergeCell ref="AE63:AE66"/>
    <mergeCell ref="AE68:AE71"/>
    <mergeCell ref="A67:AH67"/>
    <mergeCell ref="A72:AH72"/>
    <mergeCell ref="O148:O150"/>
    <mergeCell ref="D153:E153"/>
    <mergeCell ref="D155:E155"/>
    <mergeCell ref="D141:E141"/>
    <mergeCell ref="D145:E145"/>
    <mergeCell ref="A138:A141"/>
    <mergeCell ref="P172:P177"/>
    <mergeCell ref="J153:J155"/>
    <mergeCell ref="Q172:T172"/>
    <mergeCell ref="V172:Y172"/>
    <mergeCell ref="G183:H183"/>
    <mergeCell ref="I183:J183"/>
    <mergeCell ref="AA181:AB181"/>
    <mergeCell ref="A182:AD182"/>
    <mergeCell ref="C185:E185"/>
    <mergeCell ref="I185:J185"/>
    <mergeCell ref="N181:O181"/>
    <mergeCell ref="L183:M183"/>
    <mergeCell ref="N183:O183"/>
    <mergeCell ref="V183:W183"/>
    <mergeCell ref="AA179:AD179"/>
    <mergeCell ref="Q179:T179"/>
    <mergeCell ref="C179:E179"/>
    <mergeCell ref="G181:H181"/>
    <mergeCell ref="I181:J181"/>
    <mergeCell ref="AC181:AD181"/>
    <mergeCell ref="D178:AD178"/>
    <mergeCell ref="G179:J179"/>
    <mergeCell ref="L179:O179"/>
    <mergeCell ref="Q181:R181"/>
    <mergeCell ref="T173:T175"/>
    <mergeCell ref="Q193:T195"/>
    <mergeCell ref="A186:AD186"/>
    <mergeCell ref="AA185:AB185"/>
    <mergeCell ref="AC185:AD185"/>
    <mergeCell ref="AC187:AD187"/>
    <mergeCell ref="AE192:AI195"/>
    <mergeCell ref="V193:Y195"/>
    <mergeCell ref="D193:E195"/>
    <mergeCell ref="AA193:AD195"/>
    <mergeCell ref="D192:AD192"/>
    <mergeCell ref="F193:F195"/>
    <mergeCell ref="P193:P195"/>
    <mergeCell ref="U193:U195"/>
    <mergeCell ref="K193:K195"/>
    <mergeCell ref="G193:J195"/>
    <mergeCell ref="I187:J187"/>
    <mergeCell ref="L187:M187"/>
    <mergeCell ref="N187:O187"/>
    <mergeCell ref="L189:M189"/>
    <mergeCell ref="N189:O189"/>
    <mergeCell ref="A188:AD188"/>
    <mergeCell ref="Q189:R189"/>
    <mergeCell ref="S189:T189"/>
    <mergeCell ref="A1:AI2"/>
    <mergeCell ref="AI3:AI169"/>
    <mergeCell ref="F165:F169"/>
    <mergeCell ref="AF165:AH165"/>
    <mergeCell ref="AF169:AH169"/>
    <mergeCell ref="AE163:AE164"/>
    <mergeCell ref="AF191:AG191"/>
    <mergeCell ref="AH191:AI191"/>
    <mergeCell ref="AE170:AI190"/>
    <mergeCell ref="Q176:S177"/>
    <mergeCell ref="L176:N177"/>
    <mergeCell ref="O176:O177"/>
    <mergeCell ref="Q187:R187"/>
    <mergeCell ref="S187:T187"/>
    <mergeCell ref="Q183:R183"/>
    <mergeCell ref="AE165:AE169"/>
    <mergeCell ref="AF164:AH164"/>
    <mergeCell ref="A163:C178"/>
    <mergeCell ref="AD166:AD168"/>
    <mergeCell ref="D190:AD190"/>
    <mergeCell ref="D191:E191"/>
    <mergeCell ref="A190:C195"/>
    <mergeCell ref="Z193:Z195"/>
    <mergeCell ref="L193:O195"/>
  </mergeCells>
  <phoneticPr fontId="0" type="noConversion"/>
  <printOptions horizontalCentered="1" verticalCentered="1"/>
  <pageMargins left="0.19685039370078741" right="0.19685039370078741" top="0.19685039370078741" bottom="0.39370078740157483" header="0.19685039370078741" footer="0.19685039370078741"/>
  <pageSetup paperSize="8" scale="43" fitToHeight="3" orientation="landscape" r:id="rId1"/>
  <headerFooter alignWithMargins="0">
    <oddFooter>&amp;L20080625_v1.0&amp;C&amp;A&amp;RPage &amp;P of &amp;N</oddFooter>
  </headerFooter>
  <rowBreaks count="1" manualBreakCount="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324"/>
  <sheetViews>
    <sheetView view="pageBreakPreview" zoomScale="60" zoomScaleNormal="50" workbookViewId="0">
      <pane xSplit="2" ySplit="6" topLeftCell="D172" activePane="bottomRight" state="frozen"/>
      <selection pane="topRight" activeCell="C1" sqref="C1"/>
      <selection pane="bottomLeft" activeCell="A7" sqref="A7"/>
      <selection pane="bottomRight" activeCell="B42" sqref="B42:AH42"/>
    </sheetView>
  </sheetViews>
  <sheetFormatPr defaultColWidth="9.1796875" defaultRowHeight="15.5" x14ac:dyDescent="0.35"/>
  <cols>
    <col min="1" max="1" width="7" style="1" customWidth="1"/>
    <col min="2" max="2" width="61.26953125" style="40" customWidth="1"/>
    <col min="3" max="3" width="90.54296875" style="41" customWidth="1"/>
    <col min="4" max="4" width="32" style="2" customWidth="1"/>
    <col min="5" max="5" width="10.453125" style="2" customWidth="1"/>
    <col min="6" max="6" width="2.26953125" style="38" customWidth="1"/>
    <col min="7" max="9" width="11.26953125" style="4" customWidth="1"/>
    <col min="10" max="10" width="11.26953125" style="8" customWidth="1"/>
    <col min="11" max="11" width="2.26953125" style="8" customWidth="1"/>
    <col min="12" max="14" width="11.26953125" style="4" customWidth="1"/>
    <col min="15" max="15" width="11.26953125" style="8" customWidth="1"/>
    <col min="16" max="16" width="2.26953125" style="8" customWidth="1"/>
    <col min="17" max="19" width="11.26953125" style="4" customWidth="1"/>
    <col min="20" max="20" width="11.26953125" style="8" customWidth="1"/>
    <col min="21" max="21" width="2.26953125" style="8" customWidth="1"/>
    <col min="22" max="24" width="11.26953125" style="4" customWidth="1"/>
    <col min="25" max="25" width="11.26953125" style="8" customWidth="1"/>
    <col min="26" max="26" width="2.26953125" style="8" customWidth="1"/>
    <col min="27" max="29" width="11.26953125" style="4" customWidth="1"/>
    <col min="30" max="30" width="11.26953125" style="8" customWidth="1"/>
    <col min="31" max="31" width="2.26953125" style="8" customWidth="1"/>
    <col min="32" max="34" width="11.26953125" style="33" customWidth="1"/>
    <col min="35" max="213" width="8.81640625" customWidth="1"/>
    <col min="214" max="16384" width="9.1796875" style="2"/>
  </cols>
  <sheetData>
    <row r="1" spans="1:35" ht="30" customHeight="1" x14ac:dyDescent="0.35">
      <c r="A1" s="570" t="s">
        <v>193</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376"/>
    </row>
    <row r="2" spans="1:35" ht="30.75" customHeight="1" thickBot="1" x14ac:dyDescent="0.4">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376"/>
    </row>
    <row r="3" spans="1:35" ht="15" customHeight="1" thickTop="1" x14ac:dyDescent="0.35">
      <c r="A3" s="503" t="s">
        <v>70</v>
      </c>
      <c r="B3" s="524" t="s">
        <v>47</v>
      </c>
      <c r="C3" s="527" t="s">
        <v>48</v>
      </c>
      <c r="D3" s="539" t="s">
        <v>52</v>
      </c>
      <c r="E3" s="540"/>
      <c r="F3" s="502"/>
      <c r="G3" s="530" t="s">
        <v>53</v>
      </c>
      <c r="H3" s="531"/>
      <c r="I3" s="531"/>
      <c r="J3" s="531"/>
      <c r="K3" s="531"/>
      <c r="L3" s="531"/>
      <c r="M3" s="531"/>
      <c r="N3" s="531"/>
      <c r="O3" s="531"/>
      <c r="P3" s="531"/>
      <c r="Q3" s="531"/>
      <c r="R3" s="531"/>
      <c r="S3" s="531"/>
      <c r="T3" s="531"/>
      <c r="U3" s="531"/>
      <c r="V3" s="531"/>
      <c r="W3" s="531"/>
      <c r="X3" s="531"/>
      <c r="Y3" s="531"/>
      <c r="Z3" s="531"/>
      <c r="AA3" s="531"/>
      <c r="AB3" s="531"/>
      <c r="AC3" s="531"/>
      <c r="AD3" s="532"/>
      <c r="AE3" s="3"/>
      <c r="AF3" s="510" t="s">
        <v>51</v>
      </c>
      <c r="AG3" s="511"/>
      <c r="AH3" s="512"/>
      <c r="AI3" s="376"/>
    </row>
    <row r="4" spans="1:35" ht="15.75" customHeight="1" thickBot="1" x14ac:dyDescent="0.4">
      <c r="A4" s="504"/>
      <c r="B4" s="525"/>
      <c r="C4" s="528"/>
      <c r="D4" s="541"/>
      <c r="E4" s="542"/>
      <c r="F4" s="502"/>
      <c r="G4" s="533"/>
      <c r="H4" s="534"/>
      <c r="I4" s="534"/>
      <c r="J4" s="534"/>
      <c r="K4" s="534"/>
      <c r="L4" s="534"/>
      <c r="M4" s="534"/>
      <c r="N4" s="534"/>
      <c r="O4" s="534"/>
      <c r="P4" s="534"/>
      <c r="Q4" s="534"/>
      <c r="R4" s="534"/>
      <c r="S4" s="534"/>
      <c r="T4" s="534"/>
      <c r="U4" s="534"/>
      <c r="V4" s="534"/>
      <c r="W4" s="534"/>
      <c r="X4" s="534"/>
      <c r="Y4" s="534"/>
      <c r="Z4" s="534"/>
      <c r="AA4" s="534"/>
      <c r="AB4" s="534"/>
      <c r="AC4" s="534"/>
      <c r="AD4" s="535"/>
      <c r="AE4" s="3"/>
      <c r="AF4" s="513"/>
      <c r="AG4" s="514"/>
      <c r="AH4" s="515"/>
      <c r="AI4" s="376"/>
    </row>
    <row r="5" spans="1:35" ht="15" hidden="1" customHeight="1" x14ac:dyDescent="0.35">
      <c r="A5" s="504"/>
      <c r="B5" s="525"/>
      <c r="C5" s="528"/>
      <c r="D5" s="541"/>
      <c r="E5" s="542"/>
      <c r="F5" s="502"/>
      <c r="G5" s="506" t="s">
        <v>16</v>
      </c>
      <c r="H5" s="507"/>
      <c r="I5" s="507"/>
      <c r="J5" s="507"/>
      <c r="K5" s="508"/>
      <c r="L5" s="508"/>
      <c r="M5" s="508"/>
      <c r="N5" s="508"/>
      <c r="O5" s="509"/>
      <c r="P5" s="5"/>
      <c r="Q5" s="536" t="s">
        <v>17</v>
      </c>
      <c r="R5" s="508"/>
      <c r="S5" s="508"/>
      <c r="T5" s="509"/>
      <c r="U5" s="5"/>
      <c r="V5" s="536" t="s">
        <v>18</v>
      </c>
      <c r="W5" s="508"/>
      <c r="X5" s="508"/>
      <c r="Y5" s="509"/>
      <c r="Z5" s="6"/>
      <c r="AA5" s="537" t="s">
        <v>19</v>
      </c>
      <c r="AB5" s="507"/>
      <c r="AC5" s="507"/>
      <c r="AD5" s="538"/>
      <c r="AE5" s="6"/>
      <c r="AF5" s="513"/>
      <c r="AG5" s="514"/>
      <c r="AH5" s="515"/>
      <c r="AI5" s="376"/>
    </row>
    <row r="6" spans="1:35" s="1" customFormat="1" ht="67.5" customHeight="1" thickBot="1" x14ac:dyDescent="0.4">
      <c r="A6" s="505"/>
      <c r="B6" s="526"/>
      <c r="C6" s="529"/>
      <c r="D6" s="543"/>
      <c r="E6" s="544"/>
      <c r="F6" s="502"/>
      <c r="G6" s="499" t="s">
        <v>50</v>
      </c>
      <c r="H6" s="520"/>
      <c r="I6" s="520"/>
      <c r="J6" s="521"/>
      <c r="K6" s="50"/>
      <c r="L6" s="485" t="s">
        <v>54</v>
      </c>
      <c r="M6" s="522"/>
      <c r="N6" s="522"/>
      <c r="O6" s="523"/>
      <c r="P6" s="50"/>
      <c r="Q6" s="485" t="s">
        <v>55</v>
      </c>
      <c r="R6" s="486"/>
      <c r="S6" s="486"/>
      <c r="T6" s="519"/>
      <c r="U6" s="50"/>
      <c r="V6" s="485" t="s">
        <v>56</v>
      </c>
      <c r="W6" s="486"/>
      <c r="X6" s="486"/>
      <c r="Y6" s="487"/>
      <c r="Z6" s="51"/>
      <c r="AA6" s="499" t="s">
        <v>57</v>
      </c>
      <c r="AB6" s="500"/>
      <c r="AC6" s="500"/>
      <c r="AD6" s="501"/>
      <c r="AE6" s="7"/>
      <c r="AF6" s="516"/>
      <c r="AG6" s="517"/>
      <c r="AH6" s="518"/>
      <c r="AI6" s="376"/>
    </row>
    <row r="7" spans="1:35" ht="15" customHeight="1" thickTop="1" x14ac:dyDescent="0.35">
      <c r="A7" s="488">
        <v>1</v>
      </c>
      <c r="B7" s="489" t="s">
        <v>73</v>
      </c>
      <c r="C7" s="492" t="s">
        <v>140</v>
      </c>
      <c r="D7" s="495" t="s">
        <v>20</v>
      </c>
      <c r="E7" s="496"/>
      <c r="F7" s="502"/>
      <c r="G7" s="55">
        <v>2</v>
      </c>
      <c r="H7" s="10"/>
      <c r="I7" s="10"/>
      <c r="J7" s="480"/>
      <c r="K7" s="481"/>
      <c r="L7" s="55">
        <v>2</v>
      </c>
      <c r="M7" s="10"/>
      <c r="N7" s="10"/>
      <c r="O7" s="480"/>
      <c r="P7" s="481"/>
      <c r="Q7" s="55">
        <v>1</v>
      </c>
      <c r="R7" s="10"/>
      <c r="S7" s="10"/>
      <c r="T7" s="480"/>
      <c r="U7" s="481"/>
      <c r="V7" s="55">
        <v>0.5</v>
      </c>
      <c r="W7" s="10"/>
      <c r="X7" s="10"/>
      <c r="Y7" s="480"/>
      <c r="Z7" s="481"/>
      <c r="AA7" s="55">
        <v>1</v>
      </c>
      <c r="AB7" s="10"/>
      <c r="AC7" s="10"/>
      <c r="AD7" s="480"/>
      <c r="AE7" s="482"/>
      <c r="AF7" s="62">
        <v>0</v>
      </c>
      <c r="AG7" s="56"/>
      <c r="AH7" s="57"/>
      <c r="AI7" s="376"/>
    </row>
    <row r="8" spans="1:35" ht="15" customHeight="1" x14ac:dyDescent="0.35">
      <c r="A8" s="401"/>
      <c r="B8" s="490"/>
      <c r="C8" s="493"/>
      <c r="D8" s="466" t="s">
        <v>21</v>
      </c>
      <c r="E8" s="455"/>
      <c r="F8" s="502"/>
      <c r="G8" s="9"/>
      <c r="H8" s="52">
        <v>1</v>
      </c>
      <c r="I8" s="8"/>
      <c r="J8" s="404"/>
      <c r="K8" s="482"/>
      <c r="L8" s="9"/>
      <c r="M8" s="52">
        <v>1</v>
      </c>
      <c r="N8" s="8"/>
      <c r="O8" s="404"/>
      <c r="P8" s="482"/>
      <c r="Q8" s="9"/>
      <c r="R8" s="52">
        <v>0.5</v>
      </c>
      <c r="S8" s="8"/>
      <c r="T8" s="404"/>
      <c r="U8" s="482"/>
      <c r="V8" s="9"/>
      <c r="W8" s="52">
        <v>0.5</v>
      </c>
      <c r="X8" s="8"/>
      <c r="Y8" s="404"/>
      <c r="Z8" s="482"/>
      <c r="AA8" s="9"/>
      <c r="AB8" s="52">
        <v>0</v>
      </c>
      <c r="AC8" s="8"/>
      <c r="AD8" s="404"/>
      <c r="AE8" s="482"/>
      <c r="AF8" s="58"/>
      <c r="AG8" s="63">
        <v>0</v>
      </c>
      <c r="AH8" s="59"/>
      <c r="AI8" s="376"/>
    </row>
    <row r="9" spans="1:35" ht="15" customHeight="1" x14ac:dyDescent="0.35">
      <c r="A9" s="401"/>
      <c r="B9" s="490"/>
      <c r="C9" s="493"/>
      <c r="D9" s="454" t="s">
        <v>22</v>
      </c>
      <c r="E9" s="455"/>
      <c r="F9" s="502"/>
      <c r="G9" s="54"/>
      <c r="H9" s="10"/>
      <c r="I9" s="53">
        <v>0</v>
      </c>
      <c r="J9" s="433"/>
      <c r="K9" s="482"/>
      <c r="L9" s="54"/>
      <c r="M9" s="10"/>
      <c r="N9" s="53">
        <v>0</v>
      </c>
      <c r="O9" s="433"/>
      <c r="P9" s="482"/>
      <c r="Q9" s="54"/>
      <c r="R9" s="10"/>
      <c r="S9" s="53">
        <v>0.5</v>
      </c>
      <c r="T9" s="433"/>
      <c r="U9" s="482"/>
      <c r="V9" s="54"/>
      <c r="W9" s="10"/>
      <c r="X9" s="53">
        <v>0.5</v>
      </c>
      <c r="Y9" s="433"/>
      <c r="Z9" s="482"/>
      <c r="AA9" s="54"/>
      <c r="AB9" s="10"/>
      <c r="AC9" s="53">
        <v>0</v>
      </c>
      <c r="AD9" s="433"/>
      <c r="AE9" s="482"/>
      <c r="AF9" s="60"/>
      <c r="AG9" s="61"/>
      <c r="AH9" s="64">
        <v>0</v>
      </c>
      <c r="AI9" s="376"/>
    </row>
    <row r="10" spans="1:35" ht="15" customHeight="1" thickBot="1" x14ac:dyDescent="0.4">
      <c r="A10" s="484"/>
      <c r="B10" s="491"/>
      <c r="C10" s="494"/>
      <c r="D10" s="456" t="s">
        <v>23</v>
      </c>
      <c r="E10" s="457"/>
      <c r="F10" s="502"/>
      <c r="G10" s="11">
        <f>G7-(G7*AF7)</f>
        <v>2</v>
      </c>
      <c r="H10" s="12">
        <f>H8-(H8*AG8)</f>
        <v>1</v>
      </c>
      <c r="I10" s="12">
        <f>I9-(I9*AH9)</f>
        <v>0</v>
      </c>
      <c r="J10" s="13">
        <f>SUM(G10:I10)</f>
        <v>3</v>
      </c>
      <c r="K10" s="482"/>
      <c r="L10" s="11">
        <f>L7-(L7*AF7)</f>
        <v>2</v>
      </c>
      <c r="M10" s="12">
        <f>M8-(M8*AG8)</f>
        <v>1</v>
      </c>
      <c r="N10" s="12">
        <f>N9-(N9*AH9)</f>
        <v>0</v>
      </c>
      <c r="O10" s="13">
        <f>SUM(L10:N10)</f>
        <v>3</v>
      </c>
      <c r="P10" s="482"/>
      <c r="Q10" s="11">
        <f>Q7-(Q7*AF7)</f>
        <v>1</v>
      </c>
      <c r="R10" s="12">
        <f>R8-(R8*AG8)</f>
        <v>0.5</v>
      </c>
      <c r="S10" s="12">
        <f>S9-(S9*AH9)</f>
        <v>0.5</v>
      </c>
      <c r="T10" s="13">
        <f>SUM(Q10:S10)</f>
        <v>2</v>
      </c>
      <c r="U10" s="482"/>
      <c r="V10" s="11">
        <f>V7-(V7*AF7)</f>
        <v>0.5</v>
      </c>
      <c r="W10" s="12">
        <f>W8-(W8*AG8)</f>
        <v>0.5</v>
      </c>
      <c r="X10" s="12">
        <f>X9-(X9*AH9)</f>
        <v>0.5</v>
      </c>
      <c r="Y10" s="13">
        <f>SUM(V10:X10)</f>
        <v>1.5</v>
      </c>
      <c r="Z10" s="482"/>
      <c r="AA10" s="11">
        <f>AA7-(AA7*AF7)</f>
        <v>1</v>
      </c>
      <c r="AB10" s="12">
        <f>AB8-(AB8*AG8)</f>
        <v>0</v>
      </c>
      <c r="AC10" s="12">
        <f>AC9-(AC9*AH9)</f>
        <v>0</v>
      </c>
      <c r="AD10" s="13">
        <f>SUM(AA10:AC10)</f>
        <v>1</v>
      </c>
      <c r="AE10" s="482"/>
      <c r="AF10" s="446"/>
      <c r="AG10" s="447"/>
      <c r="AH10" s="448"/>
      <c r="AI10" s="376"/>
    </row>
    <row r="11" spans="1:35" ht="15" customHeight="1" thickBot="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76"/>
    </row>
    <row r="12" spans="1:35" ht="15" customHeight="1" x14ac:dyDescent="0.35">
      <c r="A12" s="458">
        <f>A7+1</f>
        <v>2</v>
      </c>
      <c r="B12" s="460" t="s">
        <v>24</v>
      </c>
      <c r="C12" s="463" t="s">
        <v>49</v>
      </c>
      <c r="D12" s="452" t="s">
        <v>20</v>
      </c>
      <c r="E12" s="453"/>
      <c r="F12" s="498"/>
      <c r="G12" s="71">
        <v>2</v>
      </c>
      <c r="H12" s="66"/>
      <c r="I12" s="66"/>
      <c r="J12" s="403"/>
      <c r="K12" s="483"/>
      <c r="L12" s="71">
        <v>5</v>
      </c>
      <c r="M12" s="66"/>
      <c r="N12" s="66"/>
      <c r="O12" s="403"/>
      <c r="P12" s="483"/>
      <c r="Q12" s="71">
        <v>1</v>
      </c>
      <c r="R12" s="66"/>
      <c r="S12" s="66"/>
      <c r="T12" s="403"/>
      <c r="U12" s="483"/>
      <c r="V12" s="71">
        <v>0.5</v>
      </c>
      <c r="W12" s="66"/>
      <c r="X12" s="66"/>
      <c r="Y12" s="403"/>
      <c r="Z12" s="483"/>
      <c r="AA12" s="71">
        <v>1</v>
      </c>
      <c r="AB12" s="66"/>
      <c r="AC12" s="66"/>
      <c r="AD12" s="403"/>
      <c r="AE12" s="449"/>
      <c r="AF12" s="72">
        <v>0</v>
      </c>
      <c r="AG12" s="69"/>
      <c r="AH12" s="70"/>
      <c r="AI12" s="376"/>
    </row>
    <row r="13" spans="1:35" ht="15" customHeight="1" x14ac:dyDescent="0.35">
      <c r="A13" s="401"/>
      <c r="B13" s="490"/>
      <c r="C13" s="464"/>
      <c r="D13" s="466" t="s">
        <v>21</v>
      </c>
      <c r="E13" s="455"/>
      <c r="F13" s="498"/>
      <c r="G13" s="9"/>
      <c r="H13" s="52">
        <v>0</v>
      </c>
      <c r="I13" s="8"/>
      <c r="J13" s="404"/>
      <c r="K13" s="483"/>
      <c r="L13" s="9"/>
      <c r="M13" s="52">
        <v>2</v>
      </c>
      <c r="N13" s="8"/>
      <c r="O13" s="404"/>
      <c r="P13" s="483"/>
      <c r="Q13" s="9"/>
      <c r="R13" s="52">
        <v>1</v>
      </c>
      <c r="S13" s="8"/>
      <c r="T13" s="404"/>
      <c r="U13" s="483"/>
      <c r="V13" s="9"/>
      <c r="W13" s="52">
        <v>1</v>
      </c>
      <c r="X13" s="8"/>
      <c r="Y13" s="404"/>
      <c r="Z13" s="483"/>
      <c r="AA13" s="9"/>
      <c r="AB13" s="52">
        <v>0</v>
      </c>
      <c r="AC13" s="8">
        <v>0</v>
      </c>
      <c r="AD13" s="404"/>
      <c r="AE13" s="449"/>
      <c r="AF13" s="58"/>
      <c r="AG13" s="63">
        <v>0</v>
      </c>
      <c r="AH13" s="59"/>
      <c r="AI13" s="376"/>
    </row>
    <row r="14" spans="1:35" ht="15" customHeight="1" x14ac:dyDescent="0.35">
      <c r="A14" s="401"/>
      <c r="B14" s="490"/>
      <c r="C14" s="464"/>
      <c r="D14" s="454" t="s">
        <v>22</v>
      </c>
      <c r="E14" s="455"/>
      <c r="F14" s="498"/>
      <c r="G14" s="54"/>
      <c r="H14" s="10"/>
      <c r="I14" s="53">
        <v>0</v>
      </c>
      <c r="J14" s="433"/>
      <c r="K14" s="483"/>
      <c r="L14" s="54"/>
      <c r="M14" s="10"/>
      <c r="N14" s="53">
        <v>0</v>
      </c>
      <c r="O14" s="433"/>
      <c r="P14" s="483"/>
      <c r="Q14" s="54"/>
      <c r="R14" s="10"/>
      <c r="S14" s="53">
        <v>0.5</v>
      </c>
      <c r="T14" s="433"/>
      <c r="U14" s="483"/>
      <c r="V14" s="54"/>
      <c r="W14" s="10"/>
      <c r="X14" s="53">
        <v>0.5</v>
      </c>
      <c r="Y14" s="433"/>
      <c r="Z14" s="483"/>
      <c r="AA14" s="54"/>
      <c r="AB14" s="10"/>
      <c r="AC14" s="53">
        <v>0</v>
      </c>
      <c r="AD14" s="433"/>
      <c r="AE14" s="449"/>
      <c r="AF14" s="60"/>
      <c r="AG14" s="61"/>
      <c r="AH14" s="64">
        <v>0</v>
      </c>
      <c r="AI14" s="376"/>
    </row>
    <row r="15" spans="1:35" ht="15" customHeight="1" thickBot="1" x14ac:dyDescent="0.4">
      <c r="A15" s="484"/>
      <c r="B15" s="491"/>
      <c r="C15" s="497"/>
      <c r="D15" s="456" t="s">
        <v>23</v>
      </c>
      <c r="E15" s="457"/>
      <c r="F15" s="498"/>
      <c r="G15" s="11">
        <f>G12-(G12*AF12)</f>
        <v>2</v>
      </c>
      <c r="H15" s="12">
        <f>H13-(H13*AG13)</f>
        <v>0</v>
      </c>
      <c r="I15" s="12">
        <f>I14-(I14*AH14)</f>
        <v>0</v>
      </c>
      <c r="J15" s="13">
        <f>SUM(G15:I15)</f>
        <v>2</v>
      </c>
      <c r="K15" s="483"/>
      <c r="L15" s="11">
        <f>L12-(L12*AF12)</f>
        <v>5</v>
      </c>
      <c r="M15" s="12">
        <f>M13-(M13*AG13)</f>
        <v>2</v>
      </c>
      <c r="N15" s="12">
        <f>N14-(N14*AH14)</f>
        <v>0</v>
      </c>
      <c r="O15" s="13">
        <f>SUM(L15:N15)</f>
        <v>7</v>
      </c>
      <c r="P15" s="483"/>
      <c r="Q15" s="11">
        <f>Q12-(Q12*AF12)</f>
        <v>1</v>
      </c>
      <c r="R15" s="12">
        <f>R13-(R13*AG13)</f>
        <v>1</v>
      </c>
      <c r="S15" s="12">
        <f>S14-(S14*AH14)</f>
        <v>0.5</v>
      </c>
      <c r="T15" s="13">
        <f>SUM(Q15:S15)</f>
        <v>2.5</v>
      </c>
      <c r="U15" s="483"/>
      <c r="V15" s="11">
        <f>V12-(V12*AF12)</f>
        <v>0.5</v>
      </c>
      <c r="W15" s="12">
        <f>W13-(W13*AG13)</f>
        <v>1</v>
      </c>
      <c r="X15" s="12">
        <f>X14-(X14*AH14)</f>
        <v>0.5</v>
      </c>
      <c r="Y15" s="13">
        <f>SUM(V15:X15)</f>
        <v>2</v>
      </c>
      <c r="Z15" s="483"/>
      <c r="AA15" s="11">
        <f>AA12-(AA12*AF12)</f>
        <v>1</v>
      </c>
      <c r="AB15" s="12">
        <f>AB13-(AB13*AG13)</f>
        <v>0</v>
      </c>
      <c r="AC15" s="12">
        <f>AC14-(AC14*AH14)</f>
        <v>0</v>
      </c>
      <c r="AD15" s="13">
        <f>SUM(AA15:AC15)</f>
        <v>1</v>
      </c>
      <c r="AE15" s="449"/>
      <c r="AF15" s="446"/>
      <c r="AG15" s="447"/>
      <c r="AH15" s="448"/>
      <c r="AI15" s="376"/>
    </row>
    <row r="16" spans="1:35" ht="15" customHeight="1" thickBot="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76"/>
    </row>
    <row r="17" spans="1:213" ht="15" customHeight="1" x14ac:dyDescent="0.35">
      <c r="A17" s="458">
        <f>A12+1</f>
        <v>3</v>
      </c>
      <c r="B17" s="460" t="s">
        <v>161</v>
      </c>
      <c r="C17" s="463" t="s">
        <v>160</v>
      </c>
      <c r="D17" s="452" t="s">
        <v>20</v>
      </c>
      <c r="E17" s="453"/>
      <c r="F17" s="449"/>
      <c r="G17" s="71">
        <v>2</v>
      </c>
      <c r="H17" s="66"/>
      <c r="I17" s="66"/>
      <c r="J17" s="403"/>
      <c r="K17" s="449"/>
      <c r="L17" s="71">
        <v>5</v>
      </c>
      <c r="M17" s="66"/>
      <c r="N17" s="66"/>
      <c r="O17" s="403"/>
      <c r="P17" s="449"/>
      <c r="Q17" s="71">
        <v>1</v>
      </c>
      <c r="R17" s="66"/>
      <c r="S17" s="66"/>
      <c r="T17" s="403"/>
      <c r="U17" s="449"/>
      <c r="V17" s="71">
        <v>0.5</v>
      </c>
      <c r="W17" s="66"/>
      <c r="X17" s="66"/>
      <c r="Y17" s="403"/>
      <c r="Z17" s="449"/>
      <c r="AA17" s="71">
        <v>1</v>
      </c>
      <c r="AB17" s="66"/>
      <c r="AC17" s="66"/>
      <c r="AD17" s="403"/>
      <c r="AE17" s="449"/>
      <c r="AF17" s="72">
        <v>0.1</v>
      </c>
      <c r="AG17" s="69"/>
      <c r="AH17" s="70"/>
      <c r="AI17" s="376"/>
    </row>
    <row r="18" spans="1:213" ht="15" customHeight="1" x14ac:dyDescent="0.35">
      <c r="A18" s="401"/>
      <c r="B18" s="490"/>
      <c r="C18" s="464"/>
      <c r="D18" s="466" t="s">
        <v>21</v>
      </c>
      <c r="E18" s="455"/>
      <c r="F18" s="449"/>
      <c r="G18" s="9"/>
      <c r="H18" s="52">
        <v>0</v>
      </c>
      <c r="I18" s="8"/>
      <c r="J18" s="404"/>
      <c r="K18" s="449"/>
      <c r="L18" s="9"/>
      <c r="M18" s="52">
        <v>2</v>
      </c>
      <c r="N18" s="8"/>
      <c r="O18" s="404"/>
      <c r="P18" s="449"/>
      <c r="Q18" s="9"/>
      <c r="R18" s="52">
        <v>1</v>
      </c>
      <c r="S18" s="8"/>
      <c r="T18" s="404"/>
      <c r="U18" s="449"/>
      <c r="V18" s="9"/>
      <c r="W18" s="52">
        <v>0.5</v>
      </c>
      <c r="X18" s="8"/>
      <c r="Y18" s="404"/>
      <c r="Z18" s="449"/>
      <c r="AA18" s="9"/>
      <c r="AB18" s="52">
        <v>0</v>
      </c>
      <c r="AC18" s="8"/>
      <c r="AD18" s="404"/>
      <c r="AE18" s="449"/>
      <c r="AF18" s="58"/>
      <c r="AG18" s="63">
        <v>0.2</v>
      </c>
      <c r="AH18" s="59"/>
      <c r="AI18" s="376"/>
    </row>
    <row r="19" spans="1:213" ht="15" customHeight="1" x14ac:dyDescent="0.35">
      <c r="A19" s="401"/>
      <c r="B19" s="490"/>
      <c r="C19" s="464"/>
      <c r="D19" s="454" t="s">
        <v>22</v>
      </c>
      <c r="E19" s="455"/>
      <c r="F19" s="449"/>
      <c r="G19" s="54"/>
      <c r="H19" s="10"/>
      <c r="I19" s="53">
        <v>0</v>
      </c>
      <c r="J19" s="433"/>
      <c r="K19" s="449"/>
      <c r="L19" s="54"/>
      <c r="M19" s="10"/>
      <c r="N19" s="53">
        <v>0</v>
      </c>
      <c r="O19" s="433"/>
      <c r="P19" s="449"/>
      <c r="Q19" s="54"/>
      <c r="R19" s="10"/>
      <c r="S19" s="53">
        <v>0</v>
      </c>
      <c r="T19" s="433"/>
      <c r="U19" s="449"/>
      <c r="V19" s="54"/>
      <c r="W19" s="10"/>
      <c r="X19" s="53">
        <v>0</v>
      </c>
      <c r="Y19" s="433"/>
      <c r="Z19" s="449"/>
      <c r="AA19" s="54"/>
      <c r="AB19" s="10"/>
      <c r="AC19" s="53">
        <v>0</v>
      </c>
      <c r="AD19" s="433"/>
      <c r="AE19" s="449"/>
      <c r="AF19" s="60"/>
      <c r="AG19" s="61"/>
      <c r="AH19" s="64">
        <v>0</v>
      </c>
      <c r="AI19" s="376"/>
    </row>
    <row r="20" spans="1:213" ht="15" customHeight="1" thickBot="1" x14ac:dyDescent="0.4">
      <c r="A20" s="484"/>
      <c r="B20" s="491"/>
      <c r="C20" s="497"/>
      <c r="D20" s="456" t="s">
        <v>23</v>
      </c>
      <c r="E20" s="457"/>
      <c r="F20" s="449"/>
      <c r="G20" s="11">
        <f>G17-(G17*AF17)</f>
        <v>1.8</v>
      </c>
      <c r="H20" s="12">
        <f>H18-(H18*AG18)</f>
        <v>0</v>
      </c>
      <c r="I20" s="12">
        <f>I19-(I19*AH19)</f>
        <v>0</v>
      </c>
      <c r="J20" s="13">
        <f>SUM(G20:I20)</f>
        <v>1.8</v>
      </c>
      <c r="K20" s="449"/>
      <c r="L20" s="11">
        <f>L17-(L17*AF17)</f>
        <v>4.5</v>
      </c>
      <c r="M20" s="12">
        <f>M18-(M18*AG18)</f>
        <v>1.6</v>
      </c>
      <c r="N20" s="12">
        <f>N19-(N19*AH19)</f>
        <v>0</v>
      </c>
      <c r="O20" s="13">
        <f>SUM(L20:N20)</f>
        <v>6.1</v>
      </c>
      <c r="P20" s="449"/>
      <c r="Q20" s="11">
        <f>Q17-(Q17*AF17)</f>
        <v>0.9</v>
      </c>
      <c r="R20" s="12">
        <f>R18-(R18*AG18)</f>
        <v>0.8</v>
      </c>
      <c r="S20" s="12">
        <f>S19-(S19*AH19)</f>
        <v>0</v>
      </c>
      <c r="T20" s="13">
        <f>SUM(Q20:S20)</f>
        <v>1.7000000000000002</v>
      </c>
      <c r="U20" s="449"/>
      <c r="V20" s="11">
        <f>V17-(V17*AF17)</f>
        <v>0.45</v>
      </c>
      <c r="W20" s="12">
        <f>W18-(W18*AG18)</f>
        <v>0.4</v>
      </c>
      <c r="X20" s="12">
        <f>X19-(X19*AH19)</f>
        <v>0</v>
      </c>
      <c r="Y20" s="13">
        <f>SUM(V20:X20)</f>
        <v>0.85000000000000009</v>
      </c>
      <c r="Z20" s="449"/>
      <c r="AA20" s="11">
        <f>AA17-(AA17*AF17)</f>
        <v>0.9</v>
      </c>
      <c r="AB20" s="12">
        <f>AB18-(AB18*AG18)</f>
        <v>0</v>
      </c>
      <c r="AC20" s="12">
        <f>AC19-(AC19*AH19)</f>
        <v>0</v>
      </c>
      <c r="AD20" s="13">
        <f>SUM(AA20:AC20)</f>
        <v>0.9</v>
      </c>
      <c r="AE20" s="449"/>
      <c r="AF20" s="446"/>
      <c r="AG20" s="447"/>
      <c r="AH20" s="448"/>
      <c r="AI20" s="376"/>
    </row>
    <row r="21" spans="1:213" ht="15" customHeight="1" thickBot="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76"/>
    </row>
    <row r="22" spans="1:213" ht="15" customHeight="1" x14ac:dyDescent="0.35">
      <c r="A22" s="458">
        <f>A17+1</f>
        <v>4</v>
      </c>
      <c r="B22" s="460" t="s">
        <v>162</v>
      </c>
      <c r="C22" s="463" t="s">
        <v>163</v>
      </c>
      <c r="D22" s="452" t="s">
        <v>20</v>
      </c>
      <c r="E22" s="453"/>
      <c r="F22" s="449"/>
      <c r="G22" s="71">
        <v>1</v>
      </c>
      <c r="H22" s="66"/>
      <c r="I22" s="66"/>
      <c r="J22" s="403"/>
      <c r="K22" s="449"/>
      <c r="L22" s="71">
        <v>1</v>
      </c>
      <c r="M22" s="66"/>
      <c r="N22" s="66"/>
      <c r="O22" s="403"/>
      <c r="P22" s="449"/>
      <c r="Q22" s="71">
        <v>0</v>
      </c>
      <c r="R22" s="66"/>
      <c r="S22" s="66"/>
      <c r="T22" s="403"/>
      <c r="U22" s="449"/>
      <c r="V22" s="71">
        <v>0</v>
      </c>
      <c r="W22" s="66"/>
      <c r="X22" s="66"/>
      <c r="Y22" s="403"/>
      <c r="Z22" s="449"/>
      <c r="AA22" s="71">
        <v>0</v>
      </c>
      <c r="AB22" s="66"/>
      <c r="AC22" s="66"/>
      <c r="AD22" s="403"/>
      <c r="AE22" s="449"/>
      <c r="AF22" s="72">
        <v>0</v>
      </c>
      <c r="AG22" s="69"/>
      <c r="AH22" s="70"/>
      <c r="AI22" s="376"/>
    </row>
    <row r="23" spans="1:213" ht="15" customHeight="1" x14ac:dyDescent="0.35">
      <c r="A23" s="401"/>
      <c r="B23" s="461"/>
      <c r="C23" s="464"/>
      <c r="D23" s="466" t="s">
        <v>21</v>
      </c>
      <c r="E23" s="455"/>
      <c r="F23" s="449"/>
      <c r="G23" s="9"/>
      <c r="H23" s="52">
        <v>1.5</v>
      </c>
      <c r="I23" s="8"/>
      <c r="J23" s="404"/>
      <c r="K23" s="449"/>
      <c r="L23" s="9"/>
      <c r="M23" s="52">
        <v>2</v>
      </c>
      <c r="N23" s="8"/>
      <c r="O23" s="404"/>
      <c r="P23" s="449"/>
      <c r="Q23" s="9"/>
      <c r="R23" s="52">
        <v>0</v>
      </c>
      <c r="S23" s="8"/>
      <c r="T23" s="404"/>
      <c r="U23" s="449"/>
      <c r="V23" s="9"/>
      <c r="W23" s="52">
        <v>0</v>
      </c>
      <c r="X23" s="8"/>
      <c r="Y23" s="404"/>
      <c r="Z23" s="449"/>
      <c r="AA23" s="9"/>
      <c r="AB23" s="52">
        <v>0</v>
      </c>
      <c r="AC23" s="8"/>
      <c r="AD23" s="404"/>
      <c r="AE23" s="449"/>
      <c r="AF23" s="58"/>
      <c r="AG23" s="63">
        <v>0</v>
      </c>
      <c r="AH23" s="59"/>
      <c r="AI23" s="376"/>
    </row>
    <row r="24" spans="1:213" ht="15" customHeight="1" x14ac:dyDescent="0.35">
      <c r="A24" s="401"/>
      <c r="B24" s="461"/>
      <c r="C24" s="464"/>
      <c r="D24" s="454" t="s">
        <v>22</v>
      </c>
      <c r="E24" s="455"/>
      <c r="F24" s="449"/>
      <c r="G24" s="54"/>
      <c r="H24" s="10"/>
      <c r="I24" s="53">
        <v>0.5</v>
      </c>
      <c r="J24" s="433"/>
      <c r="K24" s="449"/>
      <c r="L24" s="54"/>
      <c r="M24" s="10"/>
      <c r="N24" s="53">
        <v>1</v>
      </c>
      <c r="O24" s="433"/>
      <c r="P24" s="449"/>
      <c r="Q24" s="54"/>
      <c r="R24" s="10"/>
      <c r="S24" s="53">
        <v>0</v>
      </c>
      <c r="T24" s="433"/>
      <c r="U24" s="449"/>
      <c r="V24" s="54"/>
      <c r="W24" s="10"/>
      <c r="X24" s="53">
        <v>0</v>
      </c>
      <c r="Y24" s="433"/>
      <c r="Z24" s="449"/>
      <c r="AA24" s="54"/>
      <c r="AB24" s="10"/>
      <c r="AC24" s="53">
        <v>0</v>
      </c>
      <c r="AD24" s="433"/>
      <c r="AE24" s="449"/>
      <c r="AF24" s="60"/>
      <c r="AG24" s="61"/>
      <c r="AH24" s="64">
        <v>0</v>
      </c>
      <c r="AI24" s="376"/>
    </row>
    <row r="25" spans="1:213" s="16" customFormat="1" ht="15" customHeight="1" thickBot="1" x14ac:dyDescent="0.4">
      <c r="A25" s="459"/>
      <c r="B25" s="462"/>
      <c r="C25" s="465"/>
      <c r="D25" s="456" t="s">
        <v>23</v>
      </c>
      <c r="E25" s="457"/>
      <c r="F25" s="449"/>
      <c r="G25" s="11">
        <f>G22-(G22*AF22)</f>
        <v>1</v>
      </c>
      <c r="H25" s="12">
        <f>H23-(H23*AG23)</f>
        <v>1.5</v>
      </c>
      <c r="I25" s="12">
        <f>I24-(I24*AH24)</f>
        <v>0.5</v>
      </c>
      <c r="J25" s="13">
        <f>SUM(G25:I25)</f>
        <v>3</v>
      </c>
      <c r="K25" s="449"/>
      <c r="L25" s="11">
        <f>L22-(L22*AF22)</f>
        <v>1</v>
      </c>
      <c r="M25" s="12">
        <f>M23-(M23*AG23)</f>
        <v>2</v>
      </c>
      <c r="N25" s="12">
        <f>N24-(N24*AH24)</f>
        <v>1</v>
      </c>
      <c r="O25" s="13">
        <f>SUM(L25:N25)</f>
        <v>4</v>
      </c>
      <c r="P25" s="449"/>
      <c r="Q25" s="11">
        <f>Q22-(Q22*AF22)</f>
        <v>0</v>
      </c>
      <c r="R25" s="12">
        <f>R23-(R23*AG23)</f>
        <v>0</v>
      </c>
      <c r="S25" s="12">
        <f>S24-(S24*AH24)</f>
        <v>0</v>
      </c>
      <c r="T25" s="13">
        <f>SUM(Q25:S25)</f>
        <v>0</v>
      </c>
      <c r="U25" s="449"/>
      <c r="V25" s="11">
        <f>V22-(V22*AF22)</f>
        <v>0</v>
      </c>
      <c r="W25" s="12">
        <f>W23-(W23*AG23)</f>
        <v>0</v>
      </c>
      <c r="X25" s="12">
        <f>X24-(X24*AH24)</f>
        <v>0</v>
      </c>
      <c r="Y25" s="13">
        <f>SUM(V25:X25)</f>
        <v>0</v>
      </c>
      <c r="Z25" s="449"/>
      <c r="AA25" s="11">
        <f>AA22-(AA22*AF22)</f>
        <v>0</v>
      </c>
      <c r="AB25" s="12">
        <f>AB23-(AB23*AG23)</f>
        <v>0</v>
      </c>
      <c r="AC25" s="12">
        <f>AC24-(AC24*AH24)</f>
        <v>0</v>
      </c>
      <c r="AD25" s="13">
        <f>SUM(AA25:AC25)</f>
        <v>0</v>
      </c>
      <c r="AE25" s="449"/>
      <c r="AF25" s="446"/>
      <c r="AG25" s="447"/>
      <c r="AH25" s="448"/>
      <c r="AI25" s="376"/>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row>
    <row r="26" spans="1:213" s="16" customFormat="1" ht="15" customHeight="1" thickBo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76"/>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row>
    <row r="27" spans="1:213" ht="15" customHeight="1" thickBot="1" x14ac:dyDescent="0.4">
      <c r="A27" s="477">
        <f>A22+1</f>
        <v>5</v>
      </c>
      <c r="B27" s="73" t="s">
        <v>154</v>
      </c>
      <c r="C27" s="545" t="s">
        <v>27</v>
      </c>
      <c r="D27" s="546"/>
      <c r="E27" s="547"/>
      <c r="F27" s="449"/>
      <c r="G27" s="470"/>
      <c r="H27" s="471"/>
      <c r="I27" s="471"/>
      <c r="J27" s="472"/>
      <c r="K27" s="473"/>
      <c r="L27" s="470"/>
      <c r="M27" s="471"/>
      <c r="N27" s="471"/>
      <c r="O27" s="472"/>
      <c r="P27" s="473"/>
      <c r="Q27" s="470"/>
      <c r="R27" s="471"/>
      <c r="S27" s="471"/>
      <c r="T27" s="472"/>
      <c r="U27" s="473"/>
      <c r="V27" s="470"/>
      <c r="W27" s="471"/>
      <c r="X27" s="471"/>
      <c r="Y27" s="472"/>
      <c r="Z27" s="473"/>
      <c r="AA27" s="470"/>
      <c r="AB27" s="471"/>
      <c r="AC27" s="471"/>
      <c r="AD27" s="472"/>
      <c r="AE27" s="473"/>
      <c r="AF27" s="470"/>
      <c r="AG27" s="471"/>
      <c r="AH27" s="472"/>
      <c r="AI27" s="376"/>
    </row>
    <row r="28" spans="1:213" ht="15" customHeight="1" x14ac:dyDescent="0.35">
      <c r="A28" s="478"/>
      <c r="B28" s="474" t="s">
        <v>28</v>
      </c>
      <c r="C28" s="463" t="s">
        <v>164</v>
      </c>
      <c r="D28" s="452" t="s">
        <v>20</v>
      </c>
      <c r="E28" s="453"/>
      <c r="F28" s="449"/>
      <c r="G28" s="55">
        <v>3</v>
      </c>
      <c r="H28" s="10"/>
      <c r="I28" s="10"/>
      <c r="J28" s="404"/>
      <c r="K28" s="473"/>
      <c r="L28" s="55">
        <v>2</v>
      </c>
      <c r="M28" s="10"/>
      <c r="N28" s="10"/>
      <c r="O28" s="404"/>
      <c r="P28" s="473"/>
      <c r="Q28" s="55">
        <v>1</v>
      </c>
      <c r="R28" s="10"/>
      <c r="S28" s="10"/>
      <c r="T28" s="404"/>
      <c r="U28" s="473"/>
      <c r="V28" s="55">
        <v>0.5</v>
      </c>
      <c r="W28" s="10"/>
      <c r="X28" s="10"/>
      <c r="Y28" s="404"/>
      <c r="Z28" s="473"/>
      <c r="AA28" s="55">
        <v>2</v>
      </c>
      <c r="AB28" s="10"/>
      <c r="AC28" s="10"/>
      <c r="AD28" s="404"/>
      <c r="AE28" s="473"/>
      <c r="AF28" s="72">
        <v>0.2</v>
      </c>
      <c r="AG28" s="61"/>
      <c r="AH28" s="74"/>
      <c r="AI28" s="376"/>
    </row>
    <row r="29" spans="1:213" ht="15" customHeight="1" x14ac:dyDescent="0.35">
      <c r="A29" s="478"/>
      <c r="B29" s="475"/>
      <c r="C29" s="464"/>
      <c r="D29" s="466" t="s">
        <v>21</v>
      </c>
      <c r="E29" s="455"/>
      <c r="F29" s="449"/>
      <c r="G29" s="9"/>
      <c r="H29" s="52">
        <v>2</v>
      </c>
      <c r="I29" s="8"/>
      <c r="J29" s="404"/>
      <c r="K29" s="473"/>
      <c r="L29" s="9"/>
      <c r="M29" s="52">
        <v>3</v>
      </c>
      <c r="N29" s="8"/>
      <c r="O29" s="404"/>
      <c r="P29" s="473"/>
      <c r="Q29" s="9"/>
      <c r="R29" s="52">
        <v>2</v>
      </c>
      <c r="S29" s="8"/>
      <c r="T29" s="404"/>
      <c r="U29" s="473"/>
      <c r="V29" s="9"/>
      <c r="W29" s="52">
        <v>1</v>
      </c>
      <c r="X29" s="8"/>
      <c r="Y29" s="404"/>
      <c r="Z29" s="473"/>
      <c r="AA29" s="9"/>
      <c r="AB29" s="52">
        <v>4</v>
      </c>
      <c r="AC29" s="8"/>
      <c r="AD29" s="404"/>
      <c r="AE29" s="473"/>
      <c r="AF29" s="58"/>
      <c r="AG29" s="63">
        <v>0.5</v>
      </c>
      <c r="AH29" s="59"/>
      <c r="AI29" s="376"/>
    </row>
    <row r="30" spans="1:213" ht="15" customHeight="1" x14ac:dyDescent="0.35">
      <c r="A30" s="478"/>
      <c r="B30" s="475"/>
      <c r="C30" s="464"/>
      <c r="D30" s="454" t="s">
        <v>22</v>
      </c>
      <c r="E30" s="455"/>
      <c r="F30" s="449"/>
      <c r="G30" s="54"/>
      <c r="H30" s="10"/>
      <c r="I30" s="53">
        <v>0</v>
      </c>
      <c r="J30" s="433"/>
      <c r="K30" s="473"/>
      <c r="L30" s="67"/>
      <c r="M30" s="68"/>
      <c r="N30" s="53">
        <v>0</v>
      </c>
      <c r="O30" s="433"/>
      <c r="P30" s="473"/>
      <c r="Q30" s="67"/>
      <c r="R30" s="68"/>
      <c r="S30" s="53">
        <v>0</v>
      </c>
      <c r="T30" s="433"/>
      <c r="U30" s="473"/>
      <c r="V30" s="67"/>
      <c r="W30" s="68"/>
      <c r="X30" s="53">
        <v>0.5</v>
      </c>
      <c r="Y30" s="433"/>
      <c r="Z30" s="473"/>
      <c r="AA30" s="67"/>
      <c r="AB30" s="68"/>
      <c r="AC30" s="53">
        <v>1</v>
      </c>
      <c r="AD30" s="433"/>
      <c r="AE30" s="473"/>
      <c r="AF30" s="60"/>
      <c r="AG30" s="61"/>
      <c r="AH30" s="64">
        <v>0</v>
      </c>
      <c r="AI30" s="376"/>
    </row>
    <row r="31" spans="1:213" ht="15" customHeight="1" thickBot="1" x14ac:dyDescent="0.4">
      <c r="A31" s="478"/>
      <c r="B31" s="476"/>
      <c r="C31" s="465"/>
      <c r="D31" s="456" t="s">
        <v>23</v>
      </c>
      <c r="E31" s="457"/>
      <c r="F31" s="449"/>
      <c r="G31" s="11">
        <f>G28-(G28*AF28)</f>
        <v>2.4</v>
      </c>
      <c r="H31" s="12">
        <f>H29-(H29*AG29)</f>
        <v>1</v>
      </c>
      <c r="I31" s="12">
        <f>I30-(I30*AH30)</f>
        <v>0</v>
      </c>
      <c r="J31" s="13">
        <f>SUM(G31:I31)</f>
        <v>3.4</v>
      </c>
      <c r="K31" s="473"/>
      <c r="L31" s="11">
        <f>L28-(L28*AF28)</f>
        <v>1.6</v>
      </c>
      <c r="M31" s="12">
        <f>M29-(M29*AG29)</f>
        <v>1.5</v>
      </c>
      <c r="N31" s="12">
        <f>N30-(N30*AH30)</f>
        <v>0</v>
      </c>
      <c r="O31" s="13">
        <f>SUM(L31:N31)</f>
        <v>3.1</v>
      </c>
      <c r="P31" s="473"/>
      <c r="Q31" s="11">
        <f>Q28-(Q28*AF28)</f>
        <v>0.8</v>
      </c>
      <c r="R31" s="12">
        <f>R29-(R29*AG29)</f>
        <v>1</v>
      </c>
      <c r="S31" s="12">
        <f>S30-(S30*AH30)</f>
        <v>0</v>
      </c>
      <c r="T31" s="13">
        <f>SUM(Q31:S31)</f>
        <v>1.8</v>
      </c>
      <c r="U31" s="473"/>
      <c r="V31" s="11">
        <f>V28-(V28*AF28)</f>
        <v>0.4</v>
      </c>
      <c r="W31" s="12">
        <f>W29-(W29*AG29)</f>
        <v>0.5</v>
      </c>
      <c r="X31" s="12">
        <f>X30-(X30*AH30)</f>
        <v>0.5</v>
      </c>
      <c r="Y31" s="13">
        <f>SUM(V31:X31)</f>
        <v>1.4</v>
      </c>
      <c r="Z31" s="473"/>
      <c r="AA31" s="11">
        <f>AA28-(AA28*AF28)</f>
        <v>1.6</v>
      </c>
      <c r="AB31" s="12">
        <f>AB29-(AB29*AG29)</f>
        <v>2</v>
      </c>
      <c r="AC31" s="12">
        <f>AC30-(AC30*AH30)</f>
        <v>1</v>
      </c>
      <c r="AD31" s="13">
        <f>SUM(AA31:AC31)</f>
        <v>4.5999999999999996</v>
      </c>
      <c r="AE31" s="473"/>
      <c r="AF31" s="446"/>
      <c r="AG31" s="447"/>
      <c r="AH31" s="448"/>
      <c r="AI31" s="376"/>
    </row>
    <row r="32" spans="1:213" ht="15" customHeight="1" thickBot="1" x14ac:dyDescent="0.4">
      <c r="A32" s="478"/>
      <c r="B32" s="450"/>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451"/>
      <c r="AI32" s="376"/>
      <c r="AJ32" s="15"/>
      <c r="AK32" s="15"/>
    </row>
    <row r="33" spans="1:213" ht="15" customHeight="1" x14ac:dyDescent="0.35">
      <c r="A33" s="478"/>
      <c r="B33" s="460" t="s">
        <v>29</v>
      </c>
      <c r="C33" s="463" t="s">
        <v>165</v>
      </c>
      <c r="D33" s="452" t="s">
        <v>20</v>
      </c>
      <c r="E33" s="453"/>
      <c r="F33" s="449"/>
      <c r="G33" s="71">
        <v>2</v>
      </c>
      <c r="H33" s="66"/>
      <c r="I33" s="66"/>
      <c r="J33" s="403"/>
      <c r="K33" s="449"/>
      <c r="L33" s="71">
        <v>2</v>
      </c>
      <c r="M33" s="66"/>
      <c r="N33" s="66"/>
      <c r="O33" s="403"/>
      <c r="P33" s="449"/>
      <c r="Q33" s="71">
        <v>2</v>
      </c>
      <c r="R33" s="66"/>
      <c r="S33" s="66"/>
      <c r="T33" s="403"/>
      <c r="U33" s="449"/>
      <c r="V33" s="71">
        <v>0.5</v>
      </c>
      <c r="W33" s="66"/>
      <c r="X33" s="66"/>
      <c r="Y33" s="403"/>
      <c r="Z33" s="449"/>
      <c r="AA33" s="71">
        <v>0</v>
      </c>
      <c r="AB33" s="66"/>
      <c r="AC33" s="66"/>
      <c r="AD33" s="403"/>
      <c r="AE33" s="449"/>
      <c r="AF33" s="72">
        <v>0</v>
      </c>
      <c r="AG33" s="69"/>
      <c r="AH33" s="70"/>
      <c r="AI33" s="376"/>
    </row>
    <row r="34" spans="1:213" ht="15" customHeight="1" x14ac:dyDescent="0.35">
      <c r="A34" s="478"/>
      <c r="B34" s="461"/>
      <c r="C34" s="464"/>
      <c r="D34" s="466" t="s">
        <v>21</v>
      </c>
      <c r="E34" s="455"/>
      <c r="F34" s="449"/>
      <c r="G34" s="9"/>
      <c r="H34" s="52">
        <v>2</v>
      </c>
      <c r="I34" s="8"/>
      <c r="J34" s="404"/>
      <c r="K34" s="449"/>
      <c r="L34" s="9"/>
      <c r="M34" s="52">
        <v>5</v>
      </c>
      <c r="N34" s="8"/>
      <c r="O34" s="404"/>
      <c r="P34" s="449"/>
      <c r="Q34" s="9"/>
      <c r="R34" s="52">
        <v>2</v>
      </c>
      <c r="S34" s="8"/>
      <c r="T34" s="404"/>
      <c r="U34" s="449"/>
      <c r="V34" s="9"/>
      <c r="W34" s="52">
        <v>0.5</v>
      </c>
      <c r="X34" s="8"/>
      <c r="Y34" s="404"/>
      <c r="Z34" s="449"/>
      <c r="AA34" s="9"/>
      <c r="AB34" s="52">
        <v>0</v>
      </c>
      <c r="AC34" s="8"/>
      <c r="AD34" s="404"/>
      <c r="AE34" s="449"/>
      <c r="AF34" s="58"/>
      <c r="AG34" s="63">
        <v>0</v>
      </c>
      <c r="AH34" s="59"/>
      <c r="AI34" s="376"/>
    </row>
    <row r="35" spans="1:213" ht="15" customHeight="1" x14ac:dyDescent="0.35">
      <c r="A35" s="478"/>
      <c r="B35" s="461"/>
      <c r="C35" s="464"/>
      <c r="D35" s="454" t="s">
        <v>22</v>
      </c>
      <c r="E35" s="455"/>
      <c r="F35" s="449"/>
      <c r="G35" s="54"/>
      <c r="H35" s="10"/>
      <c r="I35" s="53">
        <v>1</v>
      </c>
      <c r="J35" s="433"/>
      <c r="K35" s="449"/>
      <c r="L35" s="54"/>
      <c r="M35" s="10"/>
      <c r="N35" s="53">
        <v>1</v>
      </c>
      <c r="O35" s="433"/>
      <c r="P35" s="449"/>
      <c r="Q35" s="54"/>
      <c r="R35" s="10"/>
      <c r="S35" s="53">
        <v>0</v>
      </c>
      <c r="T35" s="433"/>
      <c r="U35" s="449"/>
      <c r="V35" s="54"/>
      <c r="W35" s="10"/>
      <c r="X35" s="53">
        <v>0.5</v>
      </c>
      <c r="Y35" s="433"/>
      <c r="Z35" s="449"/>
      <c r="AA35" s="54"/>
      <c r="AB35" s="10"/>
      <c r="AC35" s="53">
        <v>0</v>
      </c>
      <c r="AD35" s="433"/>
      <c r="AE35" s="449"/>
      <c r="AF35" s="60"/>
      <c r="AG35" s="61"/>
      <c r="AH35" s="64">
        <v>0</v>
      </c>
      <c r="AI35" s="376"/>
    </row>
    <row r="36" spans="1:213" ht="15" customHeight="1" thickBot="1" x14ac:dyDescent="0.4">
      <c r="A36" s="478"/>
      <c r="B36" s="462"/>
      <c r="C36" s="465"/>
      <c r="D36" s="456" t="s">
        <v>23</v>
      </c>
      <c r="E36" s="457"/>
      <c r="F36" s="449"/>
      <c r="G36" s="11">
        <f>G33-(G33*AF33)</f>
        <v>2</v>
      </c>
      <c r="H36" s="12">
        <f>H34-(H34*AG34)</f>
        <v>2</v>
      </c>
      <c r="I36" s="12">
        <f>I35-(I35*AH35)</f>
        <v>1</v>
      </c>
      <c r="J36" s="13">
        <f>SUM(G36:I36)</f>
        <v>5</v>
      </c>
      <c r="K36" s="449"/>
      <c r="L36" s="11">
        <f>L33-(L33*AF33)</f>
        <v>2</v>
      </c>
      <c r="M36" s="12">
        <f>M34-(M34*AG34)</f>
        <v>5</v>
      </c>
      <c r="N36" s="12">
        <f>N35-(N35*AH35)</f>
        <v>1</v>
      </c>
      <c r="O36" s="13">
        <f>SUM(L36:N36)</f>
        <v>8</v>
      </c>
      <c r="P36" s="449"/>
      <c r="Q36" s="11">
        <f>Q33-(Q33*AF33)</f>
        <v>2</v>
      </c>
      <c r="R36" s="12">
        <f>R34-(R34*AG34)</f>
        <v>2</v>
      </c>
      <c r="S36" s="12">
        <f>S35-(S35*AH35)</f>
        <v>0</v>
      </c>
      <c r="T36" s="13">
        <f>SUM(Q36:S36)</f>
        <v>4</v>
      </c>
      <c r="U36" s="449"/>
      <c r="V36" s="11">
        <f>V33-(V33*AF33)</f>
        <v>0.5</v>
      </c>
      <c r="W36" s="12">
        <f>W34-(W34*AG34)</f>
        <v>0.5</v>
      </c>
      <c r="X36" s="12">
        <f>X35-(X35*AH35)</f>
        <v>0.5</v>
      </c>
      <c r="Y36" s="13">
        <f>SUM(V36:X36)</f>
        <v>1.5</v>
      </c>
      <c r="Z36" s="449"/>
      <c r="AA36" s="11">
        <f>AA33-(AA33*AF33)</f>
        <v>0</v>
      </c>
      <c r="AB36" s="12">
        <f>AB34-(AB34*AG34)</f>
        <v>0</v>
      </c>
      <c r="AC36" s="12">
        <f>AC35-(AC35*AH35)</f>
        <v>0</v>
      </c>
      <c r="AD36" s="13">
        <f>SUM(AA36:AC36)</f>
        <v>0</v>
      </c>
      <c r="AE36" s="449"/>
      <c r="AF36" s="446"/>
      <c r="AG36" s="447"/>
      <c r="AH36" s="448"/>
      <c r="AI36" s="376"/>
    </row>
    <row r="37" spans="1:213" ht="15" customHeight="1" thickBot="1" x14ac:dyDescent="0.4">
      <c r="A37" s="478"/>
      <c r="B37" s="450"/>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451"/>
      <c r="AI37" s="376"/>
    </row>
    <row r="38" spans="1:213" ht="15" customHeight="1" x14ac:dyDescent="0.35">
      <c r="A38" s="478"/>
      <c r="B38" s="460" t="s">
        <v>30</v>
      </c>
      <c r="C38" s="467" t="s">
        <v>167</v>
      </c>
      <c r="D38" s="452" t="s">
        <v>20</v>
      </c>
      <c r="E38" s="453"/>
      <c r="F38" s="449"/>
      <c r="G38" s="71">
        <v>1</v>
      </c>
      <c r="H38" s="66"/>
      <c r="I38" s="66"/>
      <c r="J38" s="403"/>
      <c r="K38" s="449"/>
      <c r="L38" s="71">
        <v>1</v>
      </c>
      <c r="M38" s="66"/>
      <c r="N38" s="66"/>
      <c r="O38" s="403"/>
      <c r="P38" s="449"/>
      <c r="Q38" s="71">
        <v>1.5</v>
      </c>
      <c r="R38" s="66"/>
      <c r="S38" s="66"/>
      <c r="T38" s="403"/>
      <c r="U38" s="449"/>
      <c r="V38" s="71">
        <v>0.5</v>
      </c>
      <c r="W38" s="66"/>
      <c r="X38" s="66"/>
      <c r="Y38" s="403"/>
      <c r="Z38" s="449"/>
      <c r="AA38" s="71">
        <v>1</v>
      </c>
      <c r="AB38" s="66"/>
      <c r="AC38" s="66"/>
      <c r="AD38" s="403"/>
      <c r="AE38" s="449"/>
      <c r="AF38" s="72">
        <v>0.3</v>
      </c>
      <c r="AG38" s="69"/>
      <c r="AH38" s="70"/>
      <c r="AI38" s="376"/>
    </row>
    <row r="39" spans="1:213" ht="15" customHeight="1" x14ac:dyDescent="0.35">
      <c r="A39" s="478"/>
      <c r="B39" s="461"/>
      <c r="C39" s="468"/>
      <c r="D39" s="466" t="s">
        <v>21</v>
      </c>
      <c r="E39" s="455"/>
      <c r="F39" s="449"/>
      <c r="G39" s="9"/>
      <c r="H39" s="52">
        <v>2</v>
      </c>
      <c r="I39" s="8"/>
      <c r="J39" s="404"/>
      <c r="K39" s="449"/>
      <c r="L39" s="9"/>
      <c r="M39" s="52">
        <v>4</v>
      </c>
      <c r="N39" s="8"/>
      <c r="O39" s="404"/>
      <c r="P39" s="449"/>
      <c r="Q39" s="9"/>
      <c r="R39" s="52">
        <v>3</v>
      </c>
      <c r="S39" s="8"/>
      <c r="T39" s="404"/>
      <c r="U39" s="449"/>
      <c r="V39" s="9"/>
      <c r="W39" s="52">
        <v>1.5</v>
      </c>
      <c r="X39" s="8"/>
      <c r="Y39" s="404"/>
      <c r="Z39" s="449"/>
      <c r="AA39" s="9"/>
      <c r="AB39" s="52">
        <v>2</v>
      </c>
      <c r="AC39" s="8"/>
      <c r="AD39" s="404"/>
      <c r="AE39" s="449"/>
      <c r="AF39" s="58"/>
      <c r="AG39" s="63">
        <v>0.4</v>
      </c>
      <c r="AH39" s="59"/>
      <c r="AI39" s="376"/>
    </row>
    <row r="40" spans="1:213" ht="15" customHeight="1" x14ac:dyDescent="0.35">
      <c r="A40" s="478"/>
      <c r="B40" s="461"/>
      <c r="C40" s="468"/>
      <c r="D40" s="454" t="s">
        <v>22</v>
      </c>
      <c r="E40" s="455"/>
      <c r="F40" s="449"/>
      <c r="G40" s="54"/>
      <c r="H40" s="10"/>
      <c r="I40" s="53">
        <v>0</v>
      </c>
      <c r="J40" s="433"/>
      <c r="K40" s="449"/>
      <c r="L40" s="54"/>
      <c r="M40" s="10"/>
      <c r="N40" s="53">
        <v>2</v>
      </c>
      <c r="O40" s="433"/>
      <c r="P40" s="449"/>
      <c r="Q40" s="54"/>
      <c r="R40" s="10"/>
      <c r="S40" s="53">
        <v>1</v>
      </c>
      <c r="T40" s="433"/>
      <c r="U40" s="449"/>
      <c r="V40" s="54"/>
      <c r="W40" s="10"/>
      <c r="X40" s="53">
        <v>0.5</v>
      </c>
      <c r="Y40" s="433"/>
      <c r="Z40" s="449"/>
      <c r="AA40" s="54"/>
      <c r="AB40" s="10"/>
      <c r="AC40" s="53">
        <v>0</v>
      </c>
      <c r="AD40" s="433"/>
      <c r="AE40" s="449"/>
      <c r="AF40" s="60"/>
      <c r="AG40" s="61"/>
      <c r="AH40" s="64">
        <v>0</v>
      </c>
      <c r="AI40" s="376"/>
    </row>
    <row r="41" spans="1:213" ht="15" customHeight="1" thickBot="1" x14ac:dyDescent="0.4">
      <c r="A41" s="478"/>
      <c r="B41" s="462"/>
      <c r="C41" s="469"/>
      <c r="D41" s="456" t="s">
        <v>23</v>
      </c>
      <c r="E41" s="457"/>
      <c r="F41" s="449"/>
      <c r="G41" s="11">
        <f>G38-(G38*AF38)</f>
        <v>0.7</v>
      </c>
      <c r="H41" s="12">
        <f>H39-(H39*AG39)</f>
        <v>1.2</v>
      </c>
      <c r="I41" s="12">
        <f>I40-(I40*AH40)</f>
        <v>0</v>
      </c>
      <c r="J41" s="13">
        <f>SUM(G41:I41)</f>
        <v>1.9</v>
      </c>
      <c r="K41" s="449"/>
      <c r="L41" s="11">
        <f>L38-(L38*AF38)</f>
        <v>0.7</v>
      </c>
      <c r="M41" s="12">
        <f>M39-(M39*AG39)</f>
        <v>2.4</v>
      </c>
      <c r="N41" s="12">
        <f>N40-(N40*AH40)</f>
        <v>2</v>
      </c>
      <c r="O41" s="13">
        <f>SUM(L41:N41)</f>
        <v>5.0999999999999996</v>
      </c>
      <c r="P41" s="449"/>
      <c r="Q41" s="11">
        <f>Q38-(Q38*AF38)</f>
        <v>1.05</v>
      </c>
      <c r="R41" s="12">
        <f>R39-(R39*AG39)</f>
        <v>1.7999999999999998</v>
      </c>
      <c r="S41" s="12">
        <f>S40-(S40*AH40)</f>
        <v>1</v>
      </c>
      <c r="T41" s="13">
        <f>SUM(Q41:S41)</f>
        <v>3.8499999999999996</v>
      </c>
      <c r="U41" s="449"/>
      <c r="V41" s="11">
        <f>V38-(V38*AF38)</f>
        <v>0.35</v>
      </c>
      <c r="W41" s="12">
        <f>W39-(W39*AG39)</f>
        <v>0.89999999999999991</v>
      </c>
      <c r="X41" s="12">
        <f>X40-(X40*AH40)</f>
        <v>0.5</v>
      </c>
      <c r="Y41" s="13">
        <f>SUM(V41:X41)</f>
        <v>1.75</v>
      </c>
      <c r="Z41" s="449"/>
      <c r="AA41" s="11">
        <f>AA38-(AA38*AF38)</f>
        <v>0.7</v>
      </c>
      <c r="AB41" s="12">
        <f>AB39-(AB39*AG39)</f>
        <v>1.2</v>
      </c>
      <c r="AC41" s="12">
        <f>AC40-(AC40*AH40)</f>
        <v>0</v>
      </c>
      <c r="AD41" s="13">
        <f>SUM(AA41:AC41)</f>
        <v>1.9</v>
      </c>
      <c r="AE41" s="449"/>
      <c r="AF41" s="446"/>
      <c r="AG41" s="447"/>
      <c r="AH41" s="448"/>
      <c r="AI41" s="376"/>
    </row>
    <row r="42" spans="1:213" ht="15" customHeight="1" thickBot="1" x14ac:dyDescent="0.4">
      <c r="A42" s="478"/>
      <c r="B42" s="450"/>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451"/>
      <c r="AI42" s="376"/>
    </row>
    <row r="43" spans="1:213" ht="15" customHeight="1" x14ac:dyDescent="0.35">
      <c r="A43" s="478"/>
      <c r="B43" s="460" t="s">
        <v>155</v>
      </c>
      <c r="C43" s="467" t="s">
        <v>166</v>
      </c>
      <c r="D43" s="452" t="s">
        <v>20</v>
      </c>
      <c r="E43" s="453"/>
      <c r="F43" s="449"/>
      <c r="G43" s="71">
        <v>2</v>
      </c>
      <c r="H43" s="66"/>
      <c r="I43" s="66"/>
      <c r="J43" s="403"/>
      <c r="K43" s="449"/>
      <c r="L43" s="71">
        <v>1</v>
      </c>
      <c r="M43" s="66"/>
      <c r="N43" s="66"/>
      <c r="O43" s="403"/>
      <c r="P43" s="449"/>
      <c r="Q43" s="71">
        <v>1</v>
      </c>
      <c r="R43" s="66"/>
      <c r="S43" s="66"/>
      <c r="T43" s="403"/>
      <c r="U43" s="449"/>
      <c r="V43" s="71">
        <v>0.5</v>
      </c>
      <c r="W43" s="66"/>
      <c r="X43" s="66"/>
      <c r="Y43" s="403"/>
      <c r="Z43" s="449"/>
      <c r="AA43" s="71">
        <v>0</v>
      </c>
      <c r="AB43" s="66"/>
      <c r="AC43" s="66"/>
      <c r="AD43" s="403"/>
      <c r="AE43" s="449"/>
      <c r="AF43" s="72">
        <v>0</v>
      </c>
      <c r="AG43" s="69"/>
      <c r="AH43" s="70"/>
      <c r="AI43" s="376"/>
    </row>
    <row r="44" spans="1:213" ht="15" customHeight="1" x14ac:dyDescent="0.35">
      <c r="A44" s="478"/>
      <c r="B44" s="461"/>
      <c r="C44" s="468"/>
      <c r="D44" s="466" t="s">
        <v>21</v>
      </c>
      <c r="E44" s="455"/>
      <c r="F44" s="449"/>
      <c r="G44" s="9"/>
      <c r="H44" s="52">
        <v>1</v>
      </c>
      <c r="I44" s="8"/>
      <c r="J44" s="404"/>
      <c r="K44" s="449"/>
      <c r="L44" s="9"/>
      <c r="M44" s="52">
        <v>4</v>
      </c>
      <c r="N44" s="8"/>
      <c r="O44" s="404"/>
      <c r="P44" s="449"/>
      <c r="Q44" s="9"/>
      <c r="R44" s="52">
        <v>2</v>
      </c>
      <c r="S44" s="8"/>
      <c r="T44" s="404"/>
      <c r="U44" s="449"/>
      <c r="V44" s="9"/>
      <c r="W44" s="52">
        <v>0.5</v>
      </c>
      <c r="X44" s="8"/>
      <c r="Y44" s="404"/>
      <c r="Z44" s="449"/>
      <c r="AA44" s="9"/>
      <c r="AB44" s="52">
        <v>1</v>
      </c>
      <c r="AC44" s="8"/>
      <c r="AD44" s="404"/>
      <c r="AE44" s="449"/>
      <c r="AF44" s="58"/>
      <c r="AG44" s="63">
        <v>0.2</v>
      </c>
      <c r="AH44" s="59"/>
      <c r="AI44" s="376"/>
    </row>
    <row r="45" spans="1:213" ht="15" customHeight="1" x14ac:dyDescent="0.35">
      <c r="A45" s="478"/>
      <c r="B45" s="461"/>
      <c r="C45" s="468"/>
      <c r="D45" s="454" t="s">
        <v>22</v>
      </c>
      <c r="E45" s="455"/>
      <c r="F45" s="449"/>
      <c r="G45" s="54"/>
      <c r="H45" s="10"/>
      <c r="I45" s="53">
        <v>2</v>
      </c>
      <c r="J45" s="433"/>
      <c r="K45" s="449"/>
      <c r="L45" s="54"/>
      <c r="M45" s="10"/>
      <c r="N45" s="53">
        <v>2</v>
      </c>
      <c r="O45" s="433"/>
      <c r="P45" s="449"/>
      <c r="Q45" s="54"/>
      <c r="R45" s="10"/>
      <c r="S45" s="53">
        <v>1</v>
      </c>
      <c r="T45" s="433"/>
      <c r="U45" s="449"/>
      <c r="V45" s="54"/>
      <c r="W45" s="10"/>
      <c r="X45" s="53">
        <v>0</v>
      </c>
      <c r="Y45" s="433"/>
      <c r="Z45" s="449"/>
      <c r="AA45" s="54"/>
      <c r="AB45" s="10"/>
      <c r="AC45" s="53">
        <v>0</v>
      </c>
      <c r="AD45" s="433"/>
      <c r="AE45" s="449"/>
      <c r="AF45" s="60"/>
      <c r="AG45" s="61"/>
      <c r="AH45" s="64">
        <v>0</v>
      </c>
      <c r="AI45" s="376"/>
    </row>
    <row r="46" spans="1:213" ht="15" customHeight="1" thickBot="1" x14ac:dyDescent="0.4">
      <c r="A46" s="478"/>
      <c r="B46" s="462"/>
      <c r="C46" s="469"/>
      <c r="D46" s="456" t="s">
        <v>23</v>
      </c>
      <c r="E46" s="457"/>
      <c r="F46" s="449"/>
      <c r="G46" s="11">
        <f>G43-(G43*AF43)</f>
        <v>2</v>
      </c>
      <c r="H46" s="12">
        <f>H44-(H44*AG44)</f>
        <v>0.8</v>
      </c>
      <c r="I46" s="12">
        <f>I45-(I45*AH45)</f>
        <v>2</v>
      </c>
      <c r="J46" s="13">
        <f>SUM(G46:I46)</f>
        <v>4.8</v>
      </c>
      <c r="K46" s="449"/>
      <c r="L46" s="11">
        <f>L43-(L43*AF43)</f>
        <v>1</v>
      </c>
      <c r="M46" s="12">
        <f>M44-(M44*AG44)</f>
        <v>3.2</v>
      </c>
      <c r="N46" s="12">
        <f>N45-(N45*AH45)</f>
        <v>2</v>
      </c>
      <c r="O46" s="13">
        <f>SUM(L46:N46)</f>
        <v>6.2</v>
      </c>
      <c r="P46" s="449"/>
      <c r="Q46" s="11">
        <f>Q43-(Q43*AF43)</f>
        <v>1</v>
      </c>
      <c r="R46" s="12">
        <f>R44-(R44*AG44)</f>
        <v>1.6</v>
      </c>
      <c r="S46" s="12">
        <f>S45-(S45*AH45)</f>
        <v>1</v>
      </c>
      <c r="T46" s="13">
        <f>SUM(Q46:S46)</f>
        <v>3.6</v>
      </c>
      <c r="U46" s="449"/>
      <c r="V46" s="11">
        <f>V43-(V43*AF43)</f>
        <v>0.5</v>
      </c>
      <c r="W46" s="12">
        <f>W44-(W44*AG44)</f>
        <v>0.4</v>
      </c>
      <c r="X46" s="12">
        <f>X45-(X45*AH45)</f>
        <v>0</v>
      </c>
      <c r="Y46" s="13">
        <f>SUM(V46:X46)</f>
        <v>0.9</v>
      </c>
      <c r="Z46" s="449"/>
      <c r="AA46" s="11">
        <f>AA43-(AA43*AF43)</f>
        <v>0</v>
      </c>
      <c r="AB46" s="12">
        <f>AB44-(AB44*AG44)</f>
        <v>0.8</v>
      </c>
      <c r="AC46" s="12">
        <f>AC45-(AC45*AH45)</f>
        <v>0</v>
      </c>
      <c r="AD46" s="13">
        <f>SUM(AA46:AC46)</f>
        <v>0.8</v>
      </c>
      <c r="AE46" s="449"/>
      <c r="AF46" s="446"/>
      <c r="AG46" s="447"/>
      <c r="AH46" s="448"/>
      <c r="AI46" s="376"/>
    </row>
    <row r="47" spans="1:213" ht="15" customHeight="1" thickBot="1" x14ac:dyDescent="0.4">
      <c r="A47" s="478"/>
      <c r="B47" s="450"/>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451"/>
      <c r="AI47" s="376"/>
    </row>
    <row r="48" spans="1:213" ht="15" customHeight="1" x14ac:dyDescent="0.35">
      <c r="A48" s="478"/>
      <c r="B48" s="460" t="s">
        <v>31</v>
      </c>
      <c r="C48" s="467" t="s">
        <v>168</v>
      </c>
      <c r="D48" s="452" t="s">
        <v>20</v>
      </c>
      <c r="E48" s="453"/>
      <c r="F48" s="449"/>
      <c r="G48" s="71">
        <v>1</v>
      </c>
      <c r="H48" s="66"/>
      <c r="I48" s="66"/>
      <c r="J48" s="403"/>
      <c r="K48" s="449"/>
      <c r="L48" s="71">
        <v>1</v>
      </c>
      <c r="M48" s="66"/>
      <c r="N48" s="66"/>
      <c r="O48" s="403"/>
      <c r="P48" s="449"/>
      <c r="Q48" s="71">
        <v>1</v>
      </c>
      <c r="R48" s="66"/>
      <c r="S48" s="66"/>
      <c r="T48" s="403"/>
      <c r="U48" s="449"/>
      <c r="V48" s="71">
        <v>0</v>
      </c>
      <c r="W48" s="66"/>
      <c r="X48" s="66"/>
      <c r="Y48" s="403"/>
      <c r="Z48" s="449"/>
      <c r="AA48" s="71">
        <v>0</v>
      </c>
      <c r="AB48" s="66"/>
      <c r="AC48" s="66"/>
      <c r="AD48" s="403"/>
      <c r="AE48" s="449"/>
      <c r="AF48" s="72">
        <v>0.2</v>
      </c>
      <c r="AG48" s="69"/>
      <c r="AH48" s="70"/>
      <c r="AI48" s="376"/>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row>
    <row r="49" spans="1:213" ht="15" customHeight="1" x14ac:dyDescent="0.35">
      <c r="A49" s="478"/>
      <c r="B49" s="461"/>
      <c r="C49" s="468"/>
      <c r="D49" s="466" t="s">
        <v>21</v>
      </c>
      <c r="E49" s="455"/>
      <c r="F49" s="449"/>
      <c r="G49" s="9"/>
      <c r="H49" s="52">
        <v>1</v>
      </c>
      <c r="I49" s="8"/>
      <c r="J49" s="404"/>
      <c r="K49" s="449"/>
      <c r="L49" s="9"/>
      <c r="M49" s="52">
        <v>5</v>
      </c>
      <c r="N49" s="8"/>
      <c r="O49" s="404"/>
      <c r="P49" s="449"/>
      <c r="Q49" s="9"/>
      <c r="R49" s="52">
        <v>1</v>
      </c>
      <c r="S49" s="8"/>
      <c r="T49" s="404"/>
      <c r="U49" s="449"/>
      <c r="V49" s="9"/>
      <c r="W49" s="52">
        <v>0.5</v>
      </c>
      <c r="X49" s="8"/>
      <c r="Y49" s="404"/>
      <c r="Z49" s="449"/>
      <c r="AA49" s="9"/>
      <c r="AB49" s="52">
        <v>1</v>
      </c>
      <c r="AC49" s="8"/>
      <c r="AD49" s="404"/>
      <c r="AE49" s="449"/>
      <c r="AF49" s="58"/>
      <c r="AG49" s="63">
        <v>0.5</v>
      </c>
      <c r="AH49" s="59"/>
      <c r="AI49" s="376"/>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row>
    <row r="50" spans="1:213" ht="15" customHeight="1" x14ac:dyDescent="0.35">
      <c r="A50" s="478"/>
      <c r="B50" s="461"/>
      <c r="C50" s="468"/>
      <c r="D50" s="454" t="s">
        <v>22</v>
      </c>
      <c r="E50" s="455"/>
      <c r="F50" s="449"/>
      <c r="G50" s="54"/>
      <c r="H50" s="10"/>
      <c r="I50" s="53">
        <v>1</v>
      </c>
      <c r="J50" s="433"/>
      <c r="K50" s="449"/>
      <c r="L50" s="54"/>
      <c r="M50" s="10"/>
      <c r="N50" s="53">
        <v>1</v>
      </c>
      <c r="O50" s="433"/>
      <c r="P50" s="449"/>
      <c r="Q50" s="54"/>
      <c r="R50" s="10"/>
      <c r="S50" s="53">
        <v>0</v>
      </c>
      <c r="T50" s="433"/>
      <c r="U50" s="449"/>
      <c r="V50" s="54"/>
      <c r="W50" s="10"/>
      <c r="X50" s="53">
        <v>0</v>
      </c>
      <c r="Y50" s="433"/>
      <c r="Z50" s="449"/>
      <c r="AA50" s="54"/>
      <c r="AB50" s="10"/>
      <c r="AC50" s="53">
        <v>0</v>
      </c>
      <c r="AD50" s="433"/>
      <c r="AE50" s="449"/>
      <c r="AF50" s="60"/>
      <c r="AG50" s="61"/>
      <c r="AH50" s="64">
        <v>0</v>
      </c>
      <c r="AI50" s="376"/>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row>
    <row r="51" spans="1:213" s="19" customFormat="1" ht="15" customHeight="1" thickBot="1" x14ac:dyDescent="0.4">
      <c r="A51" s="478"/>
      <c r="B51" s="462"/>
      <c r="C51" s="469"/>
      <c r="D51" s="456" t="s">
        <v>23</v>
      </c>
      <c r="E51" s="457"/>
      <c r="F51" s="449"/>
      <c r="G51" s="11">
        <f>G48-(G48*AF48)</f>
        <v>0.8</v>
      </c>
      <c r="H51" s="12">
        <f>H49-(H49*AG49)</f>
        <v>0.5</v>
      </c>
      <c r="I51" s="12">
        <f>I50-(I50*AH50)</f>
        <v>1</v>
      </c>
      <c r="J51" s="13">
        <f>SUM(G51:I51)</f>
        <v>2.2999999999999998</v>
      </c>
      <c r="K51" s="449"/>
      <c r="L51" s="11">
        <f>L48-(L48*AF48)</f>
        <v>0.8</v>
      </c>
      <c r="M51" s="12">
        <f>M49-(M49*AG49)</f>
        <v>2.5</v>
      </c>
      <c r="N51" s="12">
        <f>N50-(N50*AH50)</f>
        <v>1</v>
      </c>
      <c r="O51" s="13">
        <f>SUM(L51:N51)</f>
        <v>4.3</v>
      </c>
      <c r="P51" s="449"/>
      <c r="Q51" s="11">
        <f>Q48-(Q48*AF48)</f>
        <v>0.8</v>
      </c>
      <c r="R51" s="12">
        <f>R49-(R49*AG49)</f>
        <v>0.5</v>
      </c>
      <c r="S51" s="12">
        <f>S50-(S50*AH50)</f>
        <v>0</v>
      </c>
      <c r="T51" s="13">
        <f>SUM(Q51:S51)</f>
        <v>1.3</v>
      </c>
      <c r="U51" s="449"/>
      <c r="V51" s="11">
        <f>V48-(V48*AF48)</f>
        <v>0</v>
      </c>
      <c r="W51" s="12">
        <f>W49-(W49*AG49)</f>
        <v>0.25</v>
      </c>
      <c r="X51" s="12">
        <f>X50-(X50*AH50)</f>
        <v>0</v>
      </c>
      <c r="Y51" s="13">
        <f>SUM(V51:X51)</f>
        <v>0.25</v>
      </c>
      <c r="Z51" s="449"/>
      <c r="AA51" s="11">
        <f>AA48-(AA48*AF48)</f>
        <v>0</v>
      </c>
      <c r="AB51" s="12">
        <f>AB49-(AB49*AG49)</f>
        <v>0.5</v>
      </c>
      <c r="AC51" s="12">
        <f>AC50-(AC50*AH50)</f>
        <v>0</v>
      </c>
      <c r="AD51" s="13">
        <f>SUM(AA51:AC51)</f>
        <v>0.5</v>
      </c>
      <c r="AE51" s="449"/>
      <c r="AF51" s="446"/>
      <c r="AG51" s="447"/>
      <c r="AH51" s="448"/>
      <c r="AI51" s="376"/>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row>
    <row r="52" spans="1:213" ht="15" customHeight="1" thickBot="1" x14ac:dyDescent="0.4">
      <c r="A52" s="478"/>
      <c r="B52" s="450"/>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451"/>
      <c r="AI52" s="376"/>
    </row>
    <row r="53" spans="1:213" ht="15" customHeight="1" x14ac:dyDescent="0.35">
      <c r="A53" s="478"/>
      <c r="B53" s="460" t="s">
        <v>32</v>
      </c>
      <c r="C53" s="467" t="s">
        <v>169</v>
      </c>
      <c r="D53" s="452" t="s">
        <v>20</v>
      </c>
      <c r="E53" s="453"/>
      <c r="F53" s="449"/>
      <c r="G53" s="71">
        <v>2</v>
      </c>
      <c r="H53" s="66"/>
      <c r="I53" s="66"/>
      <c r="J53" s="403"/>
      <c r="K53" s="449"/>
      <c r="L53" s="71">
        <v>2</v>
      </c>
      <c r="M53" s="66"/>
      <c r="N53" s="66"/>
      <c r="O53" s="403"/>
      <c r="P53" s="449"/>
      <c r="Q53" s="71">
        <v>1</v>
      </c>
      <c r="R53" s="66"/>
      <c r="S53" s="66"/>
      <c r="T53" s="403"/>
      <c r="U53" s="449"/>
      <c r="V53" s="71">
        <v>1</v>
      </c>
      <c r="W53" s="66"/>
      <c r="X53" s="66"/>
      <c r="Y53" s="403"/>
      <c r="Z53" s="449"/>
      <c r="AA53" s="71">
        <v>2</v>
      </c>
      <c r="AB53" s="66"/>
      <c r="AC53" s="66"/>
      <c r="AD53" s="403"/>
      <c r="AE53" s="449"/>
      <c r="AF53" s="72">
        <v>0.3</v>
      </c>
      <c r="AG53" s="69"/>
      <c r="AH53" s="70"/>
      <c r="AI53" s="376"/>
    </row>
    <row r="54" spans="1:213" ht="15" customHeight="1" x14ac:dyDescent="0.35">
      <c r="A54" s="478"/>
      <c r="B54" s="461"/>
      <c r="C54" s="468"/>
      <c r="D54" s="466" t="s">
        <v>21</v>
      </c>
      <c r="E54" s="455"/>
      <c r="F54" s="449"/>
      <c r="G54" s="9"/>
      <c r="H54" s="52">
        <v>1</v>
      </c>
      <c r="I54" s="8"/>
      <c r="J54" s="404"/>
      <c r="K54" s="449"/>
      <c r="L54" s="9"/>
      <c r="M54" s="52">
        <v>5</v>
      </c>
      <c r="N54" s="8"/>
      <c r="O54" s="404"/>
      <c r="P54" s="449"/>
      <c r="Q54" s="9"/>
      <c r="R54" s="52">
        <v>2</v>
      </c>
      <c r="S54" s="8"/>
      <c r="T54" s="404"/>
      <c r="U54" s="449"/>
      <c r="V54" s="9"/>
      <c r="W54" s="52">
        <v>1</v>
      </c>
      <c r="X54" s="8"/>
      <c r="Y54" s="404"/>
      <c r="Z54" s="449"/>
      <c r="AA54" s="9"/>
      <c r="AB54" s="52">
        <v>2</v>
      </c>
      <c r="AC54" s="8"/>
      <c r="AD54" s="404"/>
      <c r="AE54" s="449"/>
      <c r="AF54" s="58"/>
      <c r="AG54" s="63">
        <v>0.5</v>
      </c>
      <c r="AH54" s="59"/>
      <c r="AI54" s="376"/>
    </row>
    <row r="55" spans="1:213" ht="15" customHeight="1" x14ac:dyDescent="0.35">
      <c r="A55" s="478"/>
      <c r="B55" s="461"/>
      <c r="C55" s="468"/>
      <c r="D55" s="454" t="s">
        <v>22</v>
      </c>
      <c r="E55" s="455"/>
      <c r="F55" s="449"/>
      <c r="G55" s="54"/>
      <c r="H55" s="10"/>
      <c r="I55" s="53">
        <v>0</v>
      </c>
      <c r="J55" s="433"/>
      <c r="K55" s="449"/>
      <c r="L55" s="54"/>
      <c r="M55" s="10"/>
      <c r="N55" s="53">
        <v>1</v>
      </c>
      <c r="O55" s="433"/>
      <c r="P55" s="449"/>
      <c r="Q55" s="54"/>
      <c r="R55" s="10"/>
      <c r="S55" s="53">
        <v>1</v>
      </c>
      <c r="T55" s="433"/>
      <c r="U55" s="449"/>
      <c r="V55" s="54"/>
      <c r="W55" s="10"/>
      <c r="X55" s="53">
        <v>0</v>
      </c>
      <c r="Y55" s="433"/>
      <c r="Z55" s="449"/>
      <c r="AA55" s="54"/>
      <c r="AB55" s="10"/>
      <c r="AC55" s="53">
        <v>0</v>
      </c>
      <c r="AD55" s="433"/>
      <c r="AE55" s="449"/>
      <c r="AF55" s="60"/>
      <c r="AG55" s="61"/>
      <c r="AH55" s="64">
        <v>0</v>
      </c>
      <c r="AI55" s="376"/>
    </row>
    <row r="56" spans="1:213" ht="15" customHeight="1" thickBot="1" x14ac:dyDescent="0.4">
      <c r="A56" s="478"/>
      <c r="B56" s="462"/>
      <c r="C56" s="469"/>
      <c r="D56" s="456" t="s">
        <v>23</v>
      </c>
      <c r="E56" s="457"/>
      <c r="F56" s="449"/>
      <c r="G56" s="11">
        <f>G53-(G53*AF53)</f>
        <v>1.4</v>
      </c>
      <c r="H56" s="12">
        <f>H54-(H54*AG54)</f>
        <v>0.5</v>
      </c>
      <c r="I56" s="12">
        <f>I55-(I55*AH55)</f>
        <v>0</v>
      </c>
      <c r="J56" s="13">
        <f>SUM(G56:I56)</f>
        <v>1.9</v>
      </c>
      <c r="K56" s="449"/>
      <c r="L56" s="11">
        <f>L53-(L53*AF53)</f>
        <v>1.4</v>
      </c>
      <c r="M56" s="12">
        <f>M54-(M54*AG54)</f>
        <v>2.5</v>
      </c>
      <c r="N56" s="12">
        <f>N55-(N55*AH55)</f>
        <v>1</v>
      </c>
      <c r="O56" s="13">
        <f>SUM(L56:N56)</f>
        <v>4.9000000000000004</v>
      </c>
      <c r="P56" s="449"/>
      <c r="Q56" s="11">
        <f>Q53-(Q53*AF53)</f>
        <v>0.7</v>
      </c>
      <c r="R56" s="12">
        <f>R54-(R54*AG54)</f>
        <v>1</v>
      </c>
      <c r="S56" s="12">
        <f>S55-(S55*AH55)</f>
        <v>1</v>
      </c>
      <c r="T56" s="13">
        <f>SUM(Q56:S56)</f>
        <v>2.7</v>
      </c>
      <c r="U56" s="449"/>
      <c r="V56" s="11">
        <f>V53-(V53*AF53)</f>
        <v>0.7</v>
      </c>
      <c r="W56" s="12">
        <f>W54-(W54*AG54)</f>
        <v>0.5</v>
      </c>
      <c r="X56" s="12">
        <f>X55-(X55*AH55)</f>
        <v>0</v>
      </c>
      <c r="Y56" s="13">
        <f>SUM(V56:X56)</f>
        <v>1.2</v>
      </c>
      <c r="Z56" s="449"/>
      <c r="AA56" s="11">
        <f>AA53-(AA53*AF53)</f>
        <v>1.4</v>
      </c>
      <c r="AB56" s="12">
        <f>AB54-(AB54*AG54)</f>
        <v>1</v>
      </c>
      <c r="AC56" s="12">
        <f>AC55-(AC55*AH55)</f>
        <v>0</v>
      </c>
      <c r="AD56" s="13">
        <f>SUM(AA56:AC56)</f>
        <v>2.4</v>
      </c>
      <c r="AE56" s="449"/>
      <c r="AF56" s="446"/>
      <c r="AG56" s="447"/>
      <c r="AH56" s="448"/>
      <c r="AI56" s="376"/>
    </row>
    <row r="57" spans="1:213" ht="15" customHeight="1" thickBot="1" x14ac:dyDescent="0.4">
      <c r="A57" s="478"/>
      <c r="B57" s="450"/>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451"/>
      <c r="AI57" s="376"/>
    </row>
    <row r="58" spans="1:213" ht="15" customHeight="1" x14ac:dyDescent="0.35">
      <c r="A58" s="478"/>
      <c r="B58" s="460" t="s">
        <v>141</v>
      </c>
      <c r="C58" s="467" t="s">
        <v>170</v>
      </c>
      <c r="D58" s="452" t="s">
        <v>20</v>
      </c>
      <c r="E58" s="453"/>
      <c r="F58" s="449"/>
      <c r="G58" s="71">
        <v>1.5</v>
      </c>
      <c r="H58" s="66"/>
      <c r="I58" s="66"/>
      <c r="J58" s="403"/>
      <c r="K58" s="449"/>
      <c r="L58" s="71">
        <v>2</v>
      </c>
      <c r="M58" s="66"/>
      <c r="N58" s="66"/>
      <c r="O58" s="403"/>
      <c r="P58" s="449"/>
      <c r="Q58" s="71">
        <v>1</v>
      </c>
      <c r="R58" s="66"/>
      <c r="S58" s="66"/>
      <c r="T58" s="403"/>
      <c r="U58" s="449"/>
      <c r="V58" s="71">
        <v>1</v>
      </c>
      <c r="W58" s="66"/>
      <c r="X58" s="66"/>
      <c r="Y58" s="403"/>
      <c r="Z58" s="449"/>
      <c r="AA58" s="71">
        <v>1</v>
      </c>
      <c r="AB58" s="66"/>
      <c r="AC58" s="66"/>
      <c r="AD58" s="403"/>
      <c r="AE58" s="449"/>
      <c r="AF58" s="72">
        <v>0.3</v>
      </c>
      <c r="AG58" s="69"/>
      <c r="AH58" s="70"/>
      <c r="AI58" s="376"/>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row>
    <row r="59" spans="1:213" ht="15" customHeight="1" x14ac:dyDescent="0.35">
      <c r="A59" s="478"/>
      <c r="B59" s="461"/>
      <c r="C59" s="468"/>
      <c r="D59" s="466" t="s">
        <v>21</v>
      </c>
      <c r="E59" s="455"/>
      <c r="F59" s="449"/>
      <c r="G59" s="9"/>
      <c r="H59" s="52">
        <v>2</v>
      </c>
      <c r="I59" s="8"/>
      <c r="J59" s="404"/>
      <c r="K59" s="449"/>
      <c r="L59" s="9"/>
      <c r="M59" s="52">
        <v>5</v>
      </c>
      <c r="N59" s="8"/>
      <c r="O59" s="404"/>
      <c r="P59" s="449"/>
      <c r="Q59" s="9"/>
      <c r="R59" s="52">
        <v>2</v>
      </c>
      <c r="S59" s="8"/>
      <c r="T59" s="404"/>
      <c r="U59" s="449"/>
      <c r="V59" s="9"/>
      <c r="W59" s="52">
        <v>3</v>
      </c>
      <c r="X59" s="8"/>
      <c r="Y59" s="404"/>
      <c r="Z59" s="449"/>
      <c r="AA59" s="9"/>
      <c r="AB59" s="52">
        <v>2</v>
      </c>
      <c r="AC59" s="8"/>
      <c r="AD59" s="404"/>
      <c r="AE59" s="449"/>
      <c r="AF59" s="58"/>
      <c r="AG59" s="63">
        <v>0.5</v>
      </c>
      <c r="AH59" s="59"/>
      <c r="AI59" s="376"/>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row>
    <row r="60" spans="1:213" ht="15" customHeight="1" x14ac:dyDescent="0.35">
      <c r="A60" s="478"/>
      <c r="B60" s="461"/>
      <c r="C60" s="468"/>
      <c r="D60" s="454" t="s">
        <v>22</v>
      </c>
      <c r="E60" s="455"/>
      <c r="F60" s="449"/>
      <c r="G60" s="54"/>
      <c r="H60" s="10"/>
      <c r="I60" s="53">
        <v>0</v>
      </c>
      <c r="J60" s="433"/>
      <c r="K60" s="449"/>
      <c r="L60" s="54"/>
      <c r="M60" s="10"/>
      <c r="N60" s="53">
        <v>1</v>
      </c>
      <c r="O60" s="433"/>
      <c r="P60" s="449"/>
      <c r="Q60" s="54"/>
      <c r="R60" s="10"/>
      <c r="S60" s="53">
        <v>0</v>
      </c>
      <c r="T60" s="433"/>
      <c r="U60" s="449"/>
      <c r="V60" s="54"/>
      <c r="W60" s="10"/>
      <c r="X60" s="53">
        <v>0</v>
      </c>
      <c r="Y60" s="433"/>
      <c r="Z60" s="449"/>
      <c r="AA60" s="54"/>
      <c r="AB60" s="10"/>
      <c r="AC60" s="53">
        <v>0</v>
      </c>
      <c r="AD60" s="433"/>
      <c r="AE60" s="449"/>
      <c r="AF60" s="60"/>
      <c r="AG60" s="61"/>
      <c r="AH60" s="64">
        <v>0</v>
      </c>
      <c r="AI60" s="376"/>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row>
    <row r="61" spans="1:213" s="19" customFormat="1" ht="15" customHeight="1" thickBot="1" x14ac:dyDescent="0.4">
      <c r="A61" s="478"/>
      <c r="B61" s="462"/>
      <c r="C61" s="469"/>
      <c r="D61" s="456" t="s">
        <v>23</v>
      </c>
      <c r="E61" s="457"/>
      <c r="F61" s="449"/>
      <c r="G61" s="11">
        <f>G58-(G58*AF58)</f>
        <v>1.05</v>
      </c>
      <c r="H61" s="12">
        <f>H59-(H59*AG59)</f>
        <v>1</v>
      </c>
      <c r="I61" s="12">
        <f>I60-(I60*AH60)</f>
        <v>0</v>
      </c>
      <c r="J61" s="13">
        <f>SUM(G61:I61)</f>
        <v>2.0499999999999998</v>
      </c>
      <c r="K61" s="449"/>
      <c r="L61" s="11">
        <f>L58-(L58*AF58)</f>
        <v>1.4</v>
      </c>
      <c r="M61" s="12">
        <f>M59-(M59*AG59)</f>
        <v>2.5</v>
      </c>
      <c r="N61" s="12">
        <f>N60-(N60*AH60)</f>
        <v>1</v>
      </c>
      <c r="O61" s="13">
        <f>SUM(L61:N61)</f>
        <v>4.9000000000000004</v>
      </c>
      <c r="P61" s="449"/>
      <c r="Q61" s="11">
        <f>Q58-(Q58*AF58)</f>
        <v>0.7</v>
      </c>
      <c r="R61" s="12">
        <f>R59-(R59*AG59)</f>
        <v>1</v>
      </c>
      <c r="S61" s="12">
        <f>S60-(S60*AH60)</f>
        <v>0</v>
      </c>
      <c r="T61" s="13">
        <f>SUM(Q61:S61)</f>
        <v>1.7</v>
      </c>
      <c r="U61" s="449"/>
      <c r="V61" s="11">
        <f>V58-(V58*AF58)</f>
        <v>0.7</v>
      </c>
      <c r="W61" s="12">
        <f>W59-(W59*AG59)</f>
        <v>1.5</v>
      </c>
      <c r="X61" s="12">
        <f>X60-(X60*AH60)</f>
        <v>0</v>
      </c>
      <c r="Y61" s="13">
        <f>SUM(V61:X61)</f>
        <v>2.2000000000000002</v>
      </c>
      <c r="Z61" s="449"/>
      <c r="AA61" s="11">
        <f>AA58-(AA58*AF58)</f>
        <v>0.7</v>
      </c>
      <c r="AB61" s="12">
        <f>AB59-(AB59*AG59)</f>
        <v>1</v>
      </c>
      <c r="AC61" s="12">
        <f>AC60-(AC60*AH60)</f>
        <v>0</v>
      </c>
      <c r="AD61" s="13">
        <f>SUM(AA61:AC61)</f>
        <v>1.7</v>
      </c>
      <c r="AE61" s="449"/>
      <c r="AF61" s="446"/>
      <c r="AG61" s="447"/>
      <c r="AH61" s="448"/>
      <c r="AI61" s="376"/>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row>
    <row r="62" spans="1:213" s="19" customFormat="1" ht="15" customHeight="1" thickBot="1" x14ac:dyDescent="0.4">
      <c r="A62" s="478"/>
      <c r="B62" s="450"/>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451"/>
      <c r="AI62" s="376"/>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row>
    <row r="63" spans="1:213" ht="15" customHeight="1" x14ac:dyDescent="0.35">
      <c r="A63" s="478"/>
      <c r="B63" s="460" t="s">
        <v>171</v>
      </c>
      <c r="C63" s="463" t="s">
        <v>172</v>
      </c>
      <c r="D63" s="452" t="s">
        <v>20</v>
      </c>
      <c r="E63" s="453"/>
      <c r="F63" s="449"/>
      <c r="G63" s="71">
        <v>2</v>
      </c>
      <c r="H63" s="66"/>
      <c r="I63" s="66"/>
      <c r="J63" s="403"/>
      <c r="K63" s="449"/>
      <c r="L63" s="71">
        <v>2</v>
      </c>
      <c r="M63" s="66"/>
      <c r="N63" s="66"/>
      <c r="O63" s="403"/>
      <c r="P63" s="449"/>
      <c r="Q63" s="71">
        <v>1</v>
      </c>
      <c r="R63" s="66"/>
      <c r="S63" s="66"/>
      <c r="T63" s="403"/>
      <c r="U63" s="449"/>
      <c r="V63" s="71">
        <v>1</v>
      </c>
      <c r="W63" s="66"/>
      <c r="X63" s="66"/>
      <c r="Y63" s="403"/>
      <c r="Z63" s="449"/>
      <c r="AA63" s="71">
        <v>0</v>
      </c>
      <c r="AB63" s="66"/>
      <c r="AC63" s="66"/>
      <c r="AD63" s="403"/>
      <c r="AE63" s="449"/>
      <c r="AF63" s="72">
        <v>0</v>
      </c>
      <c r="AG63" s="69"/>
      <c r="AH63" s="70"/>
      <c r="AI63" s="376"/>
    </row>
    <row r="64" spans="1:213" s="16" customFormat="1" ht="15" customHeight="1" x14ac:dyDescent="0.35">
      <c r="A64" s="478"/>
      <c r="B64" s="461"/>
      <c r="C64" s="464"/>
      <c r="D64" s="466" t="s">
        <v>21</v>
      </c>
      <c r="E64" s="455"/>
      <c r="F64" s="449"/>
      <c r="G64" s="9"/>
      <c r="H64" s="52">
        <v>2</v>
      </c>
      <c r="I64" s="8"/>
      <c r="J64" s="404"/>
      <c r="K64" s="449"/>
      <c r="L64" s="9"/>
      <c r="M64" s="52">
        <v>3</v>
      </c>
      <c r="N64" s="8"/>
      <c r="O64" s="404"/>
      <c r="P64" s="449"/>
      <c r="Q64" s="9"/>
      <c r="R64" s="52">
        <v>1</v>
      </c>
      <c r="S64" s="8"/>
      <c r="T64" s="404"/>
      <c r="U64" s="449"/>
      <c r="V64" s="9"/>
      <c r="W64" s="52">
        <v>0.5</v>
      </c>
      <c r="X64" s="8"/>
      <c r="Y64" s="404"/>
      <c r="Z64" s="449"/>
      <c r="AA64" s="9"/>
      <c r="AB64" s="52">
        <v>0</v>
      </c>
      <c r="AC64" s="8"/>
      <c r="AD64" s="404"/>
      <c r="AE64" s="449"/>
      <c r="AF64" s="58"/>
      <c r="AG64" s="63">
        <v>0.2</v>
      </c>
      <c r="AH64" s="59"/>
      <c r="AI64" s="376"/>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row>
    <row r="65" spans="1:213" ht="15" customHeight="1" x14ac:dyDescent="0.35">
      <c r="A65" s="478"/>
      <c r="B65" s="461"/>
      <c r="C65" s="464"/>
      <c r="D65" s="454" t="s">
        <v>22</v>
      </c>
      <c r="E65" s="455"/>
      <c r="F65" s="449"/>
      <c r="G65" s="54"/>
      <c r="H65" s="10"/>
      <c r="I65" s="53">
        <v>1</v>
      </c>
      <c r="J65" s="433"/>
      <c r="K65" s="449"/>
      <c r="L65" s="54"/>
      <c r="M65" s="10"/>
      <c r="N65" s="53">
        <v>1</v>
      </c>
      <c r="O65" s="433"/>
      <c r="P65" s="449"/>
      <c r="Q65" s="54"/>
      <c r="R65" s="10"/>
      <c r="S65" s="53">
        <v>0</v>
      </c>
      <c r="T65" s="433"/>
      <c r="U65" s="449"/>
      <c r="V65" s="54"/>
      <c r="W65" s="10"/>
      <c r="X65" s="53">
        <v>0</v>
      </c>
      <c r="Y65" s="433"/>
      <c r="Z65" s="449"/>
      <c r="AA65" s="54"/>
      <c r="AB65" s="10"/>
      <c r="AC65" s="53">
        <v>0</v>
      </c>
      <c r="AD65" s="433"/>
      <c r="AE65" s="449"/>
      <c r="AF65" s="60"/>
      <c r="AG65" s="61"/>
      <c r="AH65" s="64">
        <v>0</v>
      </c>
      <c r="AI65" s="376"/>
    </row>
    <row r="66" spans="1:213" ht="15" customHeight="1" thickBot="1" x14ac:dyDescent="0.4">
      <c r="A66" s="479"/>
      <c r="B66" s="462"/>
      <c r="C66" s="465"/>
      <c r="D66" s="456" t="s">
        <v>23</v>
      </c>
      <c r="E66" s="457"/>
      <c r="F66" s="449"/>
      <c r="G66" s="11">
        <f>G63-(G63*AF63)</f>
        <v>2</v>
      </c>
      <c r="H66" s="12">
        <f>H64-(H64*AG64)</f>
        <v>1.6</v>
      </c>
      <c r="I66" s="12">
        <f>I65-(I65*AH65)</f>
        <v>1</v>
      </c>
      <c r="J66" s="13">
        <f>SUM(G66:I66)</f>
        <v>4.5999999999999996</v>
      </c>
      <c r="K66" s="449"/>
      <c r="L66" s="11">
        <f>L63-(L63*AF63)</f>
        <v>2</v>
      </c>
      <c r="M66" s="12">
        <f>M64-(M64*AG64)</f>
        <v>2.4</v>
      </c>
      <c r="N66" s="12">
        <f>N65-(N65*AH65)</f>
        <v>1</v>
      </c>
      <c r="O66" s="13">
        <f>SUM(L66:N66)</f>
        <v>5.4</v>
      </c>
      <c r="P66" s="449"/>
      <c r="Q66" s="11">
        <f>Q63-(Q63*AF63)</f>
        <v>1</v>
      </c>
      <c r="R66" s="12">
        <f>R64-(R64*AG64)</f>
        <v>0.8</v>
      </c>
      <c r="S66" s="12">
        <f>S65-(S65*AH65)</f>
        <v>0</v>
      </c>
      <c r="T66" s="13">
        <f>SUM(Q66:S66)</f>
        <v>1.8</v>
      </c>
      <c r="U66" s="449"/>
      <c r="V66" s="11">
        <f>V63-(V63*AF63)</f>
        <v>1</v>
      </c>
      <c r="W66" s="12">
        <f>W64-(W64*AG64)</f>
        <v>0.4</v>
      </c>
      <c r="X66" s="12">
        <f>X65-(X65*AH65)</f>
        <v>0</v>
      </c>
      <c r="Y66" s="13">
        <f>SUM(V66:X66)</f>
        <v>1.4</v>
      </c>
      <c r="Z66" s="449"/>
      <c r="AA66" s="11">
        <f>AA63-(AA63*AF63)</f>
        <v>0</v>
      </c>
      <c r="AB66" s="12">
        <f>AB64-(AB64*AG64)</f>
        <v>0</v>
      </c>
      <c r="AC66" s="12">
        <f>AC65-(AC65*AH65)</f>
        <v>0</v>
      </c>
      <c r="AD66" s="13">
        <f>SUM(AA66:AC66)</f>
        <v>0</v>
      </c>
      <c r="AE66" s="449"/>
      <c r="AF66" s="446"/>
      <c r="AG66" s="447"/>
      <c r="AH66" s="448"/>
      <c r="AI66" s="376"/>
    </row>
    <row r="67" spans="1:213" ht="15" customHeight="1" thickBot="1" x14ac:dyDescent="0.4">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76"/>
    </row>
    <row r="68" spans="1:213" ht="15" customHeight="1" x14ac:dyDescent="0.35">
      <c r="A68" s="458">
        <v>6</v>
      </c>
      <c r="B68" s="460" t="s">
        <v>173</v>
      </c>
      <c r="C68" s="463" t="s">
        <v>174</v>
      </c>
      <c r="D68" s="452" t="s">
        <v>20</v>
      </c>
      <c r="E68" s="453"/>
      <c r="F68" s="449"/>
      <c r="G68" s="71">
        <v>2</v>
      </c>
      <c r="H68" s="66"/>
      <c r="I68" s="66"/>
      <c r="J68" s="403"/>
      <c r="K68" s="449"/>
      <c r="L68" s="71">
        <v>2</v>
      </c>
      <c r="M68" s="66"/>
      <c r="N68" s="66"/>
      <c r="O68" s="403"/>
      <c r="P68" s="449"/>
      <c r="Q68" s="71">
        <v>1</v>
      </c>
      <c r="R68" s="66"/>
      <c r="S68" s="66"/>
      <c r="T68" s="403"/>
      <c r="U68" s="449"/>
      <c r="V68" s="71">
        <v>0.5</v>
      </c>
      <c r="W68" s="66"/>
      <c r="X68" s="66"/>
      <c r="Y68" s="403"/>
      <c r="Z68" s="449"/>
      <c r="AA68" s="71">
        <v>1</v>
      </c>
      <c r="AB68" s="66"/>
      <c r="AC68" s="66"/>
      <c r="AD68" s="403"/>
      <c r="AE68" s="449"/>
      <c r="AF68" s="72">
        <v>0.3</v>
      </c>
      <c r="AG68" s="69"/>
      <c r="AH68" s="70"/>
      <c r="AI68" s="376"/>
    </row>
    <row r="69" spans="1:213" ht="15" customHeight="1" x14ac:dyDescent="0.35">
      <c r="A69" s="401"/>
      <c r="B69" s="461"/>
      <c r="C69" s="464"/>
      <c r="D69" s="466" t="s">
        <v>21</v>
      </c>
      <c r="E69" s="455"/>
      <c r="F69" s="449"/>
      <c r="G69" s="9"/>
      <c r="H69" s="52">
        <v>2</v>
      </c>
      <c r="I69" s="8"/>
      <c r="J69" s="404"/>
      <c r="K69" s="449"/>
      <c r="L69" s="9"/>
      <c r="M69" s="52">
        <v>3</v>
      </c>
      <c r="N69" s="8"/>
      <c r="O69" s="404"/>
      <c r="P69" s="449"/>
      <c r="Q69" s="9"/>
      <c r="R69" s="52">
        <v>1</v>
      </c>
      <c r="S69" s="8"/>
      <c r="T69" s="404"/>
      <c r="U69" s="449"/>
      <c r="V69" s="9"/>
      <c r="W69" s="52">
        <v>0.5</v>
      </c>
      <c r="X69" s="8"/>
      <c r="Y69" s="404"/>
      <c r="Z69" s="449"/>
      <c r="AA69" s="9"/>
      <c r="AB69" s="52">
        <v>2</v>
      </c>
      <c r="AC69" s="8"/>
      <c r="AD69" s="404"/>
      <c r="AE69" s="449"/>
      <c r="AF69" s="58"/>
      <c r="AG69" s="63">
        <v>0.5</v>
      </c>
      <c r="AH69" s="59"/>
      <c r="AI69" s="376"/>
    </row>
    <row r="70" spans="1:213" s="16" customFormat="1" ht="15" customHeight="1" x14ac:dyDescent="0.35">
      <c r="A70" s="401"/>
      <c r="B70" s="461"/>
      <c r="C70" s="464"/>
      <c r="D70" s="454" t="s">
        <v>22</v>
      </c>
      <c r="E70" s="455"/>
      <c r="F70" s="449"/>
      <c r="G70" s="54"/>
      <c r="H70" s="10"/>
      <c r="I70" s="53">
        <v>1</v>
      </c>
      <c r="J70" s="433"/>
      <c r="K70" s="449"/>
      <c r="L70" s="54"/>
      <c r="M70" s="10"/>
      <c r="N70" s="53">
        <v>1</v>
      </c>
      <c r="O70" s="433"/>
      <c r="P70" s="449"/>
      <c r="Q70" s="54"/>
      <c r="R70" s="10"/>
      <c r="S70" s="53">
        <v>1</v>
      </c>
      <c r="T70" s="433"/>
      <c r="U70" s="449"/>
      <c r="V70" s="54"/>
      <c r="W70" s="10"/>
      <c r="X70" s="53">
        <v>0</v>
      </c>
      <c r="Y70" s="433"/>
      <c r="Z70" s="449"/>
      <c r="AA70" s="54"/>
      <c r="AB70" s="10"/>
      <c r="AC70" s="53">
        <v>0</v>
      </c>
      <c r="AD70" s="433"/>
      <c r="AE70" s="449"/>
      <c r="AF70" s="60"/>
      <c r="AG70" s="61"/>
      <c r="AH70" s="64">
        <v>0</v>
      </c>
      <c r="AI70" s="376"/>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row>
    <row r="71" spans="1:213" s="16" customFormat="1" ht="15" customHeight="1" thickBot="1" x14ac:dyDescent="0.4">
      <c r="A71" s="459"/>
      <c r="B71" s="462"/>
      <c r="C71" s="465"/>
      <c r="D71" s="456" t="s">
        <v>23</v>
      </c>
      <c r="E71" s="457"/>
      <c r="F71" s="449"/>
      <c r="G71" s="11">
        <f>G68-(G68*AF68)</f>
        <v>1.4</v>
      </c>
      <c r="H71" s="12">
        <f>H69-(H69*AG69)</f>
        <v>1</v>
      </c>
      <c r="I71" s="12">
        <f>I70-(I70*AH70)</f>
        <v>1</v>
      </c>
      <c r="J71" s="13">
        <f>SUM(G71:I71)</f>
        <v>3.4</v>
      </c>
      <c r="K71" s="449"/>
      <c r="L71" s="11">
        <f>L68-(L68*AF68)</f>
        <v>1.4</v>
      </c>
      <c r="M71" s="12">
        <f>M69-(M69*AG69)</f>
        <v>1.5</v>
      </c>
      <c r="N71" s="12">
        <f>N70-(N70*AH70)</f>
        <v>1</v>
      </c>
      <c r="O71" s="13">
        <f>SUM(L71:N71)</f>
        <v>3.9</v>
      </c>
      <c r="P71" s="449"/>
      <c r="Q71" s="11">
        <f>Q68-(Q68*AF68)</f>
        <v>0.7</v>
      </c>
      <c r="R71" s="12">
        <f>R69-(R69*AG69)</f>
        <v>0.5</v>
      </c>
      <c r="S71" s="12">
        <f>S70-(S70*AH70)</f>
        <v>1</v>
      </c>
      <c r="T71" s="13">
        <f>SUM(Q71:S71)</f>
        <v>2.2000000000000002</v>
      </c>
      <c r="U71" s="449"/>
      <c r="V71" s="11">
        <f>V68-(V68*AF68)</f>
        <v>0.35</v>
      </c>
      <c r="W71" s="12">
        <f>W69-(W69*AG69)</f>
        <v>0.25</v>
      </c>
      <c r="X71" s="12">
        <f>X70-(X70*AH70)</f>
        <v>0</v>
      </c>
      <c r="Y71" s="13">
        <f>SUM(V71:X71)</f>
        <v>0.6</v>
      </c>
      <c r="Z71" s="449"/>
      <c r="AA71" s="11">
        <f>AA68-(AA68*AF68)</f>
        <v>0.7</v>
      </c>
      <c r="AB71" s="12">
        <f>AB69-(AB69*AG69)</f>
        <v>1</v>
      </c>
      <c r="AC71" s="12">
        <f>AC70-(AC70*AH70)</f>
        <v>0</v>
      </c>
      <c r="AD71" s="13">
        <f>SUM(AA71:AC71)</f>
        <v>1.7</v>
      </c>
      <c r="AE71" s="449"/>
      <c r="AF71" s="446"/>
      <c r="AG71" s="447"/>
      <c r="AH71" s="448"/>
      <c r="AI71" s="376"/>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row>
    <row r="72" spans="1:213" s="16" customFormat="1" ht="15" customHeight="1" thickBot="1" x14ac:dyDescent="0.4">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76"/>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row>
    <row r="73" spans="1:213" ht="15" customHeight="1" x14ac:dyDescent="0.35">
      <c r="A73" s="458">
        <v>7</v>
      </c>
      <c r="B73" s="460" t="s">
        <v>156</v>
      </c>
      <c r="C73" s="463" t="s">
        <v>175</v>
      </c>
      <c r="D73" s="452" t="s">
        <v>20</v>
      </c>
      <c r="E73" s="453"/>
      <c r="F73" s="449"/>
      <c r="G73" s="71">
        <v>2</v>
      </c>
      <c r="H73" s="66"/>
      <c r="I73" s="66"/>
      <c r="J73" s="403"/>
      <c r="K73" s="449"/>
      <c r="L73" s="71">
        <v>3</v>
      </c>
      <c r="M73" s="66"/>
      <c r="N73" s="66"/>
      <c r="O73" s="403"/>
      <c r="P73" s="449"/>
      <c r="Q73" s="71">
        <v>2</v>
      </c>
      <c r="R73" s="66"/>
      <c r="S73" s="66"/>
      <c r="T73" s="403"/>
      <c r="U73" s="449"/>
      <c r="V73" s="71">
        <v>0.5</v>
      </c>
      <c r="W73" s="66"/>
      <c r="X73" s="66"/>
      <c r="Y73" s="403"/>
      <c r="Z73" s="449"/>
      <c r="AA73" s="71">
        <v>2</v>
      </c>
      <c r="AB73" s="66"/>
      <c r="AC73" s="66"/>
      <c r="AD73" s="403"/>
      <c r="AE73" s="449"/>
      <c r="AF73" s="72">
        <v>0.3</v>
      </c>
      <c r="AG73" s="69"/>
      <c r="AH73" s="70"/>
      <c r="AI73" s="376"/>
    </row>
    <row r="74" spans="1:213" ht="15" customHeight="1" x14ac:dyDescent="0.35">
      <c r="A74" s="401"/>
      <c r="B74" s="461"/>
      <c r="C74" s="464"/>
      <c r="D74" s="466" t="s">
        <v>21</v>
      </c>
      <c r="E74" s="455"/>
      <c r="F74" s="449"/>
      <c r="G74" s="9"/>
      <c r="H74" s="52">
        <v>5</v>
      </c>
      <c r="I74" s="8"/>
      <c r="J74" s="404"/>
      <c r="K74" s="449"/>
      <c r="L74" s="9"/>
      <c r="M74" s="52">
        <v>5</v>
      </c>
      <c r="N74" s="8"/>
      <c r="O74" s="404"/>
      <c r="P74" s="449"/>
      <c r="Q74" s="9"/>
      <c r="R74" s="52">
        <v>3</v>
      </c>
      <c r="S74" s="8"/>
      <c r="T74" s="404"/>
      <c r="U74" s="449"/>
      <c r="V74" s="9"/>
      <c r="W74" s="52">
        <v>1</v>
      </c>
      <c r="X74" s="8"/>
      <c r="Y74" s="404"/>
      <c r="Z74" s="449"/>
      <c r="AA74" s="9"/>
      <c r="AB74" s="52">
        <v>2</v>
      </c>
      <c r="AC74" s="8"/>
      <c r="AD74" s="404"/>
      <c r="AE74" s="449"/>
      <c r="AF74" s="58"/>
      <c r="AG74" s="63">
        <v>0.4</v>
      </c>
      <c r="AH74" s="59"/>
      <c r="AI74" s="376"/>
    </row>
    <row r="75" spans="1:213" ht="15" customHeight="1" x14ac:dyDescent="0.35">
      <c r="A75" s="401"/>
      <c r="B75" s="461"/>
      <c r="C75" s="464"/>
      <c r="D75" s="454" t="s">
        <v>22</v>
      </c>
      <c r="E75" s="455"/>
      <c r="F75" s="449"/>
      <c r="G75" s="54"/>
      <c r="H75" s="10"/>
      <c r="I75" s="53">
        <v>2</v>
      </c>
      <c r="J75" s="433"/>
      <c r="K75" s="449"/>
      <c r="L75" s="54"/>
      <c r="M75" s="10"/>
      <c r="N75" s="53">
        <v>2</v>
      </c>
      <c r="O75" s="433"/>
      <c r="P75" s="449"/>
      <c r="Q75" s="54"/>
      <c r="R75" s="10"/>
      <c r="S75" s="53">
        <v>1</v>
      </c>
      <c r="T75" s="433"/>
      <c r="U75" s="449"/>
      <c r="V75" s="54"/>
      <c r="W75" s="10"/>
      <c r="X75" s="53">
        <v>0</v>
      </c>
      <c r="Y75" s="433"/>
      <c r="Z75" s="449"/>
      <c r="AA75" s="54"/>
      <c r="AB75" s="10"/>
      <c r="AC75" s="53">
        <v>0</v>
      </c>
      <c r="AD75" s="433"/>
      <c r="AE75" s="449"/>
      <c r="AF75" s="60"/>
      <c r="AG75" s="61"/>
      <c r="AH75" s="64">
        <v>0</v>
      </c>
      <c r="AI75" s="376"/>
    </row>
    <row r="76" spans="1:213" ht="15" customHeight="1" thickBot="1" x14ac:dyDescent="0.4">
      <c r="A76" s="459"/>
      <c r="B76" s="462"/>
      <c r="C76" s="465"/>
      <c r="D76" s="456" t="s">
        <v>23</v>
      </c>
      <c r="E76" s="457"/>
      <c r="F76" s="449"/>
      <c r="G76" s="11">
        <f>G73-(G73*AF73)</f>
        <v>1.4</v>
      </c>
      <c r="H76" s="12">
        <f>H74-(H74*AG74)</f>
        <v>3</v>
      </c>
      <c r="I76" s="12">
        <f>I75-(I75*AH75)</f>
        <v>2</v>
      </c>
      <c r="J76" s="13">
        <f>SUM(G76:I76)</f>
        <v>6.4</v>
      </c>
      <c r="K76" s="449"/>
      <c r="L76" s="11">
        <f>L73-(L73*AF73)</f>
        <v>2.1</v>
      </c>
      <c r="M76" s="12">
        <f>M74-(M74*AG74)</f>
        <v>3</v>
      </c>
      <c r="N76" s="12">
        <f>N75-(N75*AH75)</f>
        <v>2</v>
      </c>
      <c r="O76" s="13">
        <f>SUM(L76:N76)</f>
        <v>7.1</v>
      </c>
      <c r="P76" s="449"/>
      <c r="Q76" s="11">
        <f>Q73-(Q73*AF73)</f>
        <v>1.4</v>
      </c>
      <c r="R76" s="12">
        <f>R74-(R74*AG74)</f>
        <v>1.7999999999999998</v>
      </c>
      <c r="S76" s="12">
        <f>S75-(S75*AH75)</f>
        <v>1</v>
      </c>
      <c r="T76" s="13">
        <f>SUM(Q76:S76)</f>
        <v>4.1999999999999993</v>
      </c>
      <c r="U76" s="449"/>
      <c r="V76" s="11">
        <f>V73-(V73*AF73)</f>
        <v>0.35</v>
      </c>
      <c r="W76" s="12">
        <f>W74-(W74*AG74)</f>
        <v>0.6</v>
      </c>
      <c r="X76" s="12">
        <f>X75-(X75*AH75)</f>
        <v>0</v>
      </c>
      <c r="Y76" s="13">
        <f>SUM(V76:X76)</f>
        <v>0.95</v>
      </c>
      <c r="Z76" s="449"/>
      <c r="AA76" s="11">
        <f>AA73-(AA73*AF73)</f>
        <v>1.4</v>
      </c>
      <c r="AB76" s="12">
        <f>AB74-(AB74*AG74)</f>
        <v>1.2</v>
      </c>
      <c r="AC76" s="12">
        <f>AC75-(AC75*AH75)</f>
        <v>0</v>
      </c>
      <c r="AD76" s="13">
        <f>SUM(AA76:AC76)</f>
        <v>2.5999999999999996</v>
      </c>
      <c r="AE76" s="449"/>
      <c r="AF76" s="446"/>
      <c r="AG76" s="447"/>
      <c r="AH76" s="448"/>
      <c r="AI76" s="376"/>
    </row>
    <row r="77" spans="1:213" customFormat="1" ht="15" customHeight="1" thickBot="1" x14ac:dyDescent="0.3">
      <c r="A77" s="384"/>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76"/>
    </row>
    <row r="78" spans="1:213" s="19" customFormat="1" ht="15" customHeight="1" x14ac:dyDescent="0.35">
      <c r="A78" s="458">
        <v>8</v>
      </c>
      <c r="B78" s="460" t="s">
        <v>176</v>
      </c>
      <c r="C78" s="463" t="s">
        <v>177</v>
      </c>
      <c r="D78" s="452" t="s">
        <v>20</v>
      </c>
      <c r="E78" s="453"/>
      <c r="F78" s="449"/>
      <c r="G78" s="71">
        <v>1</v>
      </c>
      <c r="H78" s="66"/>
      <c r="I78" s="66"/>
      <c r="J78" s="403"/>
      <c r="K78" s="449"/>
      <c r="L78" s="71">
        <v>2</v>
      </c>
      <c r="M78" s="66"/>
      <c r="N78" s="66"/>
      <c r="O78" s="403"/>
      <c r="P78" s="449"/>
      <c r="Q78" s="71">
        <v>1</v>
      </c>
      <c r="R78" s="66"/>
      <c r="S78" s="66"/>
      <c r="T78" s="403"/>
      <c r="U78" s="449"/>
      <c r="V78" s="71">
        <v>1</v>
      </c>
      <c r="W78" s="66"/>
      <c r="X78" s="66"/>
      <c r="Y78" s="403"/>
      <c r="Z78" s="449"/>
      <c r="AA78" s="71">
        <v>1</v>
      </c>
      <c r="AB78" s="66"/>
      <c r="AC78" s="66"/>
      <c r="AD78" s="403"/>
      <c r="AE78" s="449"/>
      <c r="AF78" s="72">
        <v>0.3</v>
      </c>
      <c r="AG78" s="69"/>
      <c r="AH78" s="70"/>
      <c r="AI78" s="376"/>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row>
    <row r="79" spans="1:213" s="19" customFormat="1" ht="15" customHeight="1" x14ac:dyDescent="0.35">
      <c r="A79" s="401"/>
      <c r="B79" s="461"/>
      <c r="C79" s="464"/>
      <c r="D79" s="466" t="s">
        <v>21</v>
      </c>
      <c r="E79" s="455"/>
      <c r="F79" s="449"/>
      <c r="G79" s="9"/>
      <c r="H79" s="52">
        <v>2</v>
      </c>
      <c r="I79" s="8"/>
      <c r="J79" s="404"/>
      <c r="K79" s="449"/>
      <c r="L79" s="9"/>
      <c r="M79" s="52">
        <v>3</v>
      </c>
      <c r="N79" s="8"/>
      <c r="O79" s="404"/>
      <c r="P79" s="449"/>
      <c r="Q79" s="9"/>
      <c r="R79" s="52">
        <v>2</v>
      </c>
      <c r="S79" s="8"/>
      <c r="T79" s="404"/>
      <c r="U79" s="449"/>
      <c r="V79" s="9"/>
      <c r="W79" s="52">
        <v>2</v>
      </c>
      <c r="X79" s="8"/>
      <c r="Y79" s="404"/>
      <c r="Z79" s="449"/>
      <c r="AA79" s="9"/>
      <c r="AB79" s="52">
        <v>0</v>
      </c>
      <c r="AC79" s="8"/>
      <c r="AD79" s="404"/>
      <c r="AE79" s="449"/>
      <c r="AF79" s="58"/>
      <c r="AG79" s="63">
        <v>0.3</v>
      </c>
      <c r="AH79" s="59"/>
      <c r="AI79" s="376"/>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row>
    <row r="80" spans="1:213" s="19" customFormat="1" ht="15" customHeight="1" x14ac:dyDescent="0.35">
      <c r="A80" s="401"/>
      <c r="B80" s="461"/>
      <c r="C80" s="464"/>
      <c r="D80" s="454" t="s">
        <v>22</v>
      </c>
      <c r="E80" s="455"/>
      <c r="F80" s="449"/>
      <c r="G80" s="54"/>
      <c r="H80" s="10"/>
      <c r="I80" s="53">
        <v>0</v>
      </c>
      <c r="J80" s="433"/>
      <c r="K80" s="449"/>
      <c r="L80" s="54"/>
      <c r="M80" s="10"/>
      <c r="N80" s="53">
        <v>0</v>
      </c>
      <c r="O80" s="433"/>
      <c r="P80" s="449"/>
      <c r="Q80" s="54"/>
      <c r="R80" s="10"/>
      <c r="S80" s="53">
        <v>0</v>
      </c>
      <c r="T80" s="433"/>
      <c r="U80" s="449"/>
      <c r="V80" s="54"/>
      <c r="W80" s="10"/>
      <c r="X80" s="53">
        <v>0</v>
      </c>
      <c r="Y80" s="433"/>
      <c r="Z80" s="449"/>
      <c r="AA80" s="54"/>
      <c r="AB80" s="10"/>
      <c r="AC80" s="53">
        <v>0</v>
      </c>
      <c r="AD80" s="433"/>
      <c r="AE80" s="449"/>
      <c r="AF80" s="60"/>
      <c r="AG80" s="61"/>
      <c r="AH80" s="64">
        <v>0</v>
      </c>
      <c r="AI80" s="376"/>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row>
    <row r="81" spans="1:213" s="19" customFormat="1" ht="15" customHeight="1" thickBot="1" x14ac:dyDescent="0.4">
      <c r="A81" s="459"/>
      <c r="B81" s="462"/>
      <c r="C81" s="465"/>
      <c r="D81" s="456" t="s">
        <v>23</v>
      </c>
      <c r="E81" s="457"/>
      <c r="F81" s="449"/>
      <c r="G81" s="11">
        <f>G78-(G78*AF78)</f>
        <v>0.7</v>
      </c>
      <c r="H81" s="12">
        <f>H79-(H79*AG79)</f>
        <v>1.4</v>
      </c>
      <c r="I81" s="12">
        <f>I80-(I80*AH80)</f>
        <v>0</v>
      </c>
      <c r="J81" s="13">
        <f>SUM(G81:I81)</f>
        <v>2.0999999999999996</v>
      </c>
      <c r="K81" s="449"/>
      <c r="L81" s="11">
        <f>L78-(L78*AF78)</f>
        <v>1.4</v>
      </c>
      <c r="M81" s="12">
        <f>M79-(M79*AG79)</f>
        <v>2.1</v>
      </c>
      <c r="N81" s="12">
        <f>N80-(N80*AH80)</f>
        <v>0</v>
      </c>
      <c r="O81" s="13">
        <f>SUM(L81:N81)</f>
        <v>3.5</v>
      </c>
      <c r="P81" s="449"/>
      <c r="Q81" s="11">
        <f>Q78-(Q78*AF78)</f>
        <v>0.7</v>
      </c>
      <c r="R81" s="12">
        <f>R79-(R79*AG79)</f>
        <v>1.4</v>
      </c>
      <c r="S81" s="12">
        <f>S80-(S80*AH80)</f>
        <v>0</v>
      </c>
      <c r="T81" s="13">
        <f>SUM(Q81:S81)</f>
        <v>2.0999999999999996</v>
      </c>
      <c r="U81" s="449"/>
      <c r="V81" s="11">
        <f>V78-(V78*AF78)</f>
        <v>0.7</v>
      </c>
      <c r="W81" s="12">
        <f>W79-(W79*AG79)</f>
        <v>1.4</v>
      </c>
      <c r="X81" s="12">
        <f>X80-(X80*AH80)</f>
        <v>0</v>
      </c>
      <c r="Y81" s="13">
        <f>SUM(V81:X81)</f>
        <v>2.0999999999999996</v>
      </c>
      <c r="Z81" s="449"/>
      <c r="AA81" s="11">
        <f>AA78-(AA78*AF78)</f>
        <v>0.7</v>
      </c>
      <c r="AB81" s="12">
        <f>AB79-(AB79*AG79)</f>
        <v>0</v>
      </c>
      <c r="AC81" s="12">
        <f>AC80-(AC80*AH80)</f>
        <v>0</v>
      </c>
      <c r="AD81" s="13">
        <f>SUM(AA81:AC81)</f>
        <v>0.7</v>
      </c>
      <c r="AE81" s="449"/>
      <c r="AF81" s="446"/>
      <c r="AG81" s="447"/>
      <c r="AH81" s="448"/>
      <c r="AI81" s="376"/>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row>
    <row r="82" spans="1:213" ht="15" customHeight="1" thickBot="1" x14ac:dyDescent="0.4">
      <c r="A82" s="384"/>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76"/>
    </row>
    <row r="83" spans="1:213" ht="15" customHeight="1" x14ac:dyDescent="0.35">
      <c r="A83" s="458">
        <v>9</v>
      </c>
      <c r="B83" s="460" t="s">
        <v>33</v>
      </c>
      <c r="C83" s="463" t="s">
        <v>178</v>
      </c>
      <c r="D83" s="452" t="s">
        <v>20</v>
      </c>
      <c r="E83" s="453"/>
      <c r="F83" s="449"/>
      <c r="G83" s="71">
        <v>1</v>
      </c>
      <c r="H83" s="66"/>
      <c r="I83" s="66"/>
      <c r="J83" s="403"/>
      <c r="K83" s="449"/>
      <c r="L83" s="71">
        <v>2</v>
      </c>
      <c r="M83" s="66"/>
      <c r="N83" s="66"/>
      <c r="O83" s="403"/>
      <c r="P83" s="449"/>
      <c r="Q83" s="71">
        <v>1.5</v>
      </c>
      <c r="R83" s="66"/>
      <c r="S83" s="66"/>
      <c r="T83" s="403"/>
      <c r="U83" s="449"/>
      <c r="V83" s="71">
        <v>1</v>
      </c>
      <c r="W83" s="66"/>
      <c r="X83" s="66"/>
      <c r="Y83" s="403"/>
      <c r="Z83" s="449"/>
      <c r="AA83" s="71">
        <v>1</v>
      </c>
      <c r="AB83" s="66"/>
      <c r="AC83" s="66"/>
      <c r="AD83" s="403"/>
      <c r="AE83" s="449"/>
      <c r="AF83" s="72">
        <v>0.2</v>
      </c>
      <c r="AG83" s="69"/>
      <c r="AH83" s="70"/>
      <c r="AI83" s="376"/>
    </row>
    <row r="84" spans="1:213" ht="15" customHeight="1" x14ac:dyDescent="0.35">
      <c r="A84" s="401"/>
      <c r="B84" s="461"/>
      <c r="C84" s="464"/>
      <c r="D84" s="466" t="s">
        <v>21</v>
      </c>
      <c r="E84" s="455"/>
      <c r="F84" s="449"/>
      <c r="G84" s="9"/>
      <c r="H84" s="52">
        <v>2</v>
      </c>
      <c r="I84" s="8"/>
      <c r="J84" s="404"/>
      <c r="K84" s="449"/>
      <c r="L84" s="9"/>
      <c r="M84" s="52">
        <v>7</v>
      </c>
      <c r="N84" s="8"/>
      <c r="O84" s="404"/>
      <c r="P84" s="449"/>
      <c r="Q84" s="9"/>
      <c r="R84" s="52">
        <v>3</v>
      </c>
      <c r="S84" s="8"/>
      <c r="T84" s="404"/>
      <c r="U84" s="449"/>
      <c r="V84" s="9"/>
      <c r="W84" s="52">
        <v>2</v>
      </c>
      <c r="X84" s="8"/>
      <c r="Y84" s="404"/>
      <c r="Z84" s="449"/>
      <c r="AA84" s="9"/>
      <c r="AB84" s="52">
        <v>1</v>
      </c>
      <c r="AC84" s="8"/>
      <c r="AD84" s="404"/>
      <c r="AE84" s="449"/>
      <c r="AF84" s="58"/>
      <c r="AG84" s="63">
        <v>0.3</v>
      </c>
      <c r="AH84" s="59"/>
      <c r="AI84" s="376"/>
    </row>
    <row r="85" spans="1:213" s="16" customFormat="1" ht="15" customHeight="1" x14ac:dyDescent="0.35">
      <c r="A85" s="401"/>
      <c r="B85" s="461"/>
      <c r="C85" s="464"/>
      <c r="D85" s="454" t="s">
        <v>22</v>
      </c>
      <c r="E85" s="455"/>
      <c r="F85" s="449"/>
      <c r="G85" s="54"/>
      <c r="H85" s="10"/>
      <c r="I85" s="53">
        <v>1</v>
      </c>
      <c r="J85" s="433"/>
      <c r="K85" s="449"/>
      <c r="L85" s="54"/>
      <c r="M85" s="10"/>
      <c r="N85" s="53">
        <v>3</v>
      </c>
      <c r="O85" s="433"/>
      <c r="P85" s="449"/>
      <c r="Q85" s="54"/>
      <c r="R85" s="10"/>
      <c r="S85" s="53">
        <v>0.5</v>
      </c>
      <c r="T85" s="433"/>
      <c r="U85" s="449"/>
      <c r="V85" s="54"/>
      <c r="W85" s="10"/>
      <c r="X85" s="53">
        <v>0</v>
      </c>
      <c r="Y85" s="433"/>
      <c r="Z85" s="449"/>
      <c r="AA85" s="54"/>
      <c r="AB85" s="10"/>
      <c r="AC85" s="53">
        <v>0</v>
      </c>
      <c r="AD85" s="433"/>
      <c r="AE85" s="449"/>
      <c r="AF85" s="60"/>
      <c r="AG85" s="61"/>
      <c r="AH85" s="64">
        <v>0.1</v>
      </c>
      <c r="AI85" s="376"/>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row>
    <row r="86" spans="1:213" s="16" customFormat="1" ht="15" customHeight="1" thickBot="1" x14ac:dyDescent="0.4">
      <c r="A86" s="459"/>
      <c r="B86" s="462"/>
      <c r="C86" s="465"/>
      <c r="D86" s="456" t="s">
        <v>23</v>
      </c>
      <c r="E86" s="457"/>
      <c r="F86" s="449"/>
      <c r="G86" s="11">
        <f>G83-(G83*AF83)</f>
        <v>0.8</v>
      </c>
      <c r="H86" s="12">
        <f>H84-(H84*AG84)</f>
        <v>1.4</v>
      </c>
      <c r="I86" s="12">
        <f>I85-(I85*AH85)</f>
        <v>0.9</v>
      </c>
      <c r="J86" s="13">
        <f>SUM(G86:I86)</f>
        <v>3.1</v>
      </c>
      <c r="K86" s="449"/>
      <c r="L86" s="11">
        <f>L83-(L83*AF83)</f>
        <v>1.6</v>
      </c>
      <c r="M86" s="12">
        <f>M84-(M84*AG84)</f>
        <v>4.9000000000000004</v>
      </c>
      <c r="N86" s="12">
        <f>N85-(N85*AH85)</f>
        <v>2.7</v>
      </c>
      <c r="O86" s="13">
        <f>SUM(L86:N86)</f>
        <v>9.1999999999999993</v>
      </c>
      <c r="P86" s="449"/>
      <c r="Q86" s="11">
        <f>Q83-(Q83*AF83)</f>
        <v>1.2</v>
      </c>
      <c r="R86" s="12">
        <f>R84-(R84*AG84)</f>
        <v>2.1</v>
      </c>
      <c r="S86" s="12">
        <f>S85-(S85*AH85)</f>
        <v>0.45</v>
      </c>
      <c r="T86" s="13">
        <f>SUM(Q86:S86)</f>
        <v>3.75</v>
      </c>
      <c r="U86" s="449"/>
      <c r="V86" s="11">
        <f>V83-(V83*AF83)</f>
        <v>0.8</v>
      </c>
      <c r="W86" s="12">
        <f>W84-(W84*AG84)</f>
        <v>1.4</v>
      </c>
      <c r="X86" s="12">
        <f>X85-(X85*AH85)</f>
        <v>0</v>
      </c>
      <c r="Y86" s="13">
        <f>SUM(V86:X86)</f>
        <v>2.2000000000000002</v>
      </c>
      <c r="Z86" s="449"/>
      <c r="AA86" s="11">
        <f>AA83-(AA83*AF83)</f>
        <v>0.8</v>
      </c>
      <c r="AB86" s="12">
        <f>AB84-(AB84*AG84)</f>
        <v>0.7</v>
      </c>
      <c r="AC86" s="12">
        <f>AC85-(AC85*AH85)</f>
        <v>0</v>
      </c>
      <c r="AD86" s="13">
        <f>SUM(AA86:AC86)</f>
        <v>1.5</v>
      </c>
      <c r="AE86" s="449"/>
      <c r="AF86" s="446"/>
      <c r="AG86" s="447"/>
      <c r="AH86" s="448"/>
      <c r="AI86" s="376"/>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row>
    <row r="87" spans="1:213" s="16" customFormat="1" ht="15" customHeight="1" thickBot="1" x14ac:dyDescent="0.4">
      <c r="A87" s="384"/>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76"/>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row>
    <row r="88" spans="1:213" s="16" customFormat="1" ht="15" customHeight="1" x14ac:dyDescent="0.35">
      <c r="A88" s="458">
        <f>A83+1</f>
        <v>10</v>
      </c>
      <c r="B88" s="460" t="s">
        <v>34</v>
      </c>
      <c r="C88" s="463" t="s">
        <v>180</v>
      </c>
      <c r="D88" s="452" t="s">
        <v>20</v>
      </c>
      <c r="E88" s="453"/>
      <c r="F88" s="449"/>
      <c r="G88" s="71">
        <v>2</v>
      </c>
      <c r="H88" s="66"/>
      <c r="I88" s="66"/>
      <c r="J88" s="403"/>
      <c r="K88" s="449"/>
      <c r="L88" s="71">
        <v>2</v>
      </c>
      <c r="M88" s="66"/>
      <c r="N88" s="66"/>
      <c r="O88" s="403"/>
      <c r="P88" s="449"/>
      <c r="Q88" s="71">
        <v>2</v>
      </c>
      <c r="R88" s="66"/>
      <c r="S88" s="66"/>
      <c r="T88" s="403"/>
      <c r="U88" s="449"/>
      <c r="V88" s="71">
        <v>1</v>
      </c>
      <c r="W88" s="66"/>
      <c r="X88" s="66"/>
      <c r="Y88" s="403"/>
      <c r="Z88" s="449"/>
      <c r="AA88" s="71">
        <v>0</v>
      </c>
      <c r="AB88" s="66"/>
      <c r="AC88" s="66"/>
      <c r="AD88" s="403"/>
      <c r="AE88" s="449"/>
      <c r="AF88" s="72">
        <v>0.2</v>
      </c>
      <c r="AG88" s="69"/>
      <c r="AH88" s="70"/>
      <c r="AI88" s="376"/>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row>
    <row r="89" spans="1:213" s="16" customFormat="1" ht="15" customHeight="1" x14ac:dyDescent="0.35">
      <c r="A89" s="401"/>
      <c r="B89" s="461"/>
      <c r="C89" s="464"/>
      <c r="D89" s="466" t="s">
        <v>21</v>
      </c>
      <c r="E89" s="455"/>
      <c r="F89" s="449"/>
      <c r="G89" s="9"/>
      <c r="H89" s="52">
        <v>1.5</v>
      </c>
      <c r="I89" s="8"/>
      <c r="J89" s="404"/>
      <c r="K89" s="449"/>
      <c r="L89" s="9"/>
      <c r="M89" s="52">
        <v>5</v>
      </c>
      <c r="N89" s="8"/>
      <c r="O89" s="404"/>
      <c r="P89" s="449"/>
      <c r="Q89" s="9"/>
      <c r="R89" s="52">
        <v>2</v>
      </c>
      <c r="S89" s="8"/>
      <c r="T89" s="404"/>
      <c r="U89" s="449"/>
      <c r="V89" s="9"/>
      <c r="W89" s="52">
        <v>1</v>
      </c>
      <c r="X89" s="8"/>
      <c r="Y89" s="404"/>
      <c r="Z89" s="449"/>
      <c r="AA89" s="9"/>
      <c r="AB89" s="52">
        <v>0</v>
      </c>
      <c r="AC89" s="8"/>
      <c r="AD89" s="404"/>
      <c r="AE89" s="449"/>
      <c r="AF89" s="58"/>
      <c r="AG89" s="63">
        <v>0.2</v>
      </c>
      <c r="AH89" s="59"/>
      <c r="AI89" s="376"/>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row>
    <row r="90" spans="1:213" s="16" customFormat="1" ht="15" customHeight="1" x14ac:dyDescent="0.35">
      <c r="A90" s="401"/>
      <c r="B90" s="461"/>
      <c r="C90" s="464"/>
      <c r="D90" s="454" t="s">
        <v>22</v>
      </c>
      <c r="E90" s="455"/>
      <c r="F90" s="449"/>
      <c r="G90" s="54"/>
      <c r="H90" s="10"/>
      <c r="I90" s="53">
        <v>0</v>
      </c>
      <c r="J90" s="433"/>
      <c r="K90" s="449"/>
      <c r="L90" s="54"/>
      <c r="M90" s="10"/>
      <c r="N90" s="53">
        <v>1</v>
      </c>
      <c r="O90" s="433"/>
      <c r="P90" s="449"/>
      <c r="Q90" s="54"/>
      <c r="R90" s="10"/>
      <c r="S90" s="53">
        <v>0</v>
      </c>
      <c r="T90" s="433"/>
      <c r="U90" s="449"/>
      <c r="V90" s="54"/>
      <c r="W90" s="10"/>
      <c r="X90" s="53">
        <v>0</v>
      </c>
      <c r="Y90" s="433"/>
      <c r="Z90" s="449"/>
      <c r="AA90" s="54"/>
      <c r="AB90" s="10"/>
      <c r="AC90" s="53">
        <v>0</v>
      </c>
      <c r="AD90" s="433"/>
      <c r="AE90" s="449"/>
      <c r="AF90" s="60"/>
      <c r="AG90" s="61"/>
      <c r="AH90" s="64">
        <v>0</v>
      </c>
      <c r="AI90" s="376"/>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row>
    <row r="91" spans="1:213" s="16" customFormat="1" ht="15" customHeight="1" thickBot="1" x14ac:dyDescent="0.4">
      <c r="A91" s="459"/>
      <c r="B91" s="462"/>
      <c r="C91" s="465"/>
      <c r="D91" s="456" t="s">
        <v>23</v>
      </c>
      <c r="E91" s="457"/>
      <c r="F91" s="449"/>
      <c r="G91" s="11">
        <f>G88-(G88*AF88)</f>
        <v>1.6</v>
      </c>
      <c r="H91" s="12">
        <f>H89-(H89*AG89)</f>
        <v>1.2</v>
      </c>
      <c r="I91" s="12">
        <f>I90-(I90*AH90)</f>
        <v>0</v>
      </c>
      <c r="J91" s="13">
        <f>SUM(G91:I91)</f>
        <v>2.8</v>
      </c>
      <c r="K91" s="449"/>
      <c r="L91" s="11">
        <f>L88-(L88*AF88)</f>
        <v>1.6</v>
      </c>
      <c r="M91" s="12">
        <f>M89-(M89*AG89)</f>
        <v>4</v>
      </c>
      <c r="N91" s="12">
        <f>N90-(N90*AH90)</f>
        <v>1</v>
      </c>
      <c r="O91" s="13">
        <f>SUM(L91:N91)</f>
        <v>6.6</v>
      </c>
      <c r="P91" s="449"/>
      <c r="Q91" s="11">
        <f>Q88-(Q88*AF88)</f>
        <v>1.6</v>
      </c>
      <c r="R91" s="12">
        <f>R89-(R89*AG89)</f>
        <v>1.6</v>
      </c>
      <c r="S91" s="12">
        <f>S90-(S90*AH90)</f>
        <v>0</v>
      </c>
      <c r="T91" s="13">
        <f>SUM(Q91:S91)</f>
        <v>3.2</v>
      </c>
      <c r="U91" s="449"/>
      <c r="V91" s="11">
        <f>V88-(V88*AF88)</f>
        <v>0.8</v>
      </c>
      <c r="W91" s="12">
        <f>W89-(W89*AG89)</f>
        <v>0.8</v>
      </c>
      <c r="X91" s="12">
        <f>X90-(X90*AH90)</f>
        <v>0</v>
      </c>
      <c r="Y91" s="13">
        <f>SUM(V91:X91)</f>
        <v>1.6</v>
      </c>
      <c r="Z91" s="449"/>
      <c r="AA91" s="11">
        <f>AA88-(AA88*AF88)</f>
        <v>0</v>
      </c>
      <c r="AB91" s="12">
        <f>AB89-(AB89*AG89)</f>
        <v>0</v>
      </c>
      <c r="AC91" s="12">
        <f>AC90-(AC90*AH90)</f>
        <v>0</v>
      </c>
      <c r="AD91" s="13">
        <f>SUM(AA91:AC91)</f>
        <v>0</v>
      </c>
      <c r="AE91" s="449"/>
      <c r="AF91" s="446"/>
      <c r="AG91" s="447"/>
      <c r="AH91" s="448"/>
      <c r="AI91" s="376"/>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row>
    <row r="92" spans="1:213" s="16" customFormat="1" ht="15" customHeight="1" thickBot="1" x14ac:dyDescent="0.4">
      <c r="A92" s="384"/>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76"/>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row>
    <row r="93" spans="1:213" s="16" customFormat="1" ht="15" customHeight="1" x14ac:dyDescent="0.35">
      <c r="A93" s="458">
        <f>A88+1</f>
        <v>11</v>
      </c>
      <c r="B93" s="460" t="s">
        <v>35</v>
      </c>
      <c r="C93" s="463" t="s">
        <v>181</v>
      </c>
      <c r="D93" s="452" t="s">
        <v>20</v>
      </c>
      <c r="E93" s="453"/>
      <c r="F93" s="449"/>
      <c r="G93" s="71">
        <v>2</v>
      </c>
      <c r="H93" s="66"/>
      <c r="I93" s="66"/>
      <c r="J93" s="403"/>
      <c r="K93" s="449"/>
      <c r="L93" s="71">
        <v>2</v>
      </c>
      <c r="M93" s="66"/>
      <c r="N93" s="66"/>
      <c r="O93" s="403"/>
      <c r="P93" s="449"/>
      <c r="Q93" s="71">
        <v>1</v>
      </c>
      <c r="R93" s="66"/>
      <c r="S93" s="66"/>
      <c r="T93" s="403"/>
      <c r="U93" s="449"/>
      <c r="V93" s="71">
        <v>1</v>
      </c>
      <c r="W93" s="66"/>
      <c r="X93" s="66"/>
      <c r="Y93" s="403"/>
      <c r="Z93" s="449"/>
      <c r="AA93" s="71">
        <v>3</v>
      </c>
      <c r="AB93" s="66"/>
      <c r="AC93" s="66"/>
      <c r="AD93" s="403"/>
      <c r="AE93" s="449"/>
      <c r="AF93" s="72">
        <v>0.5</v>
      </c>
      <c r="AG93" s="69"/>
      <c r="AH93" s="70"/>
      <c r="AI93" s="376"/>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row>
    <row r="94" spans="1:213" s="16" customFormat="1" ht="15" customHeight="1" x14ac:dyDescent="0.35">
      <c r="A94" s="401"/>
      <c r="B94" s="461"/>
      <c r="C94" s="464"/>
      <c r="D94" s="466" t="s">
        <v>21</v>
      </c>
      <c r="E94" s="455"/>
      <c r="F94" s="449"/>
      <c r="G94" s="9"/>
      <c r="H94" s="52">
        <v>4</v>
      </c>
      <c r="I94" s="8"/>
      <c r="J94" s="404"/>
      <c r="K94" s="449"/>
      <c r="L94" s="9"/>
      <c r="M94" s="52">
        <v>5</v>
      </c>
      <c r="N94" s="8"/>
      <c r="O94" s="404"/>
      <c r="P94" s="449"/>
      <c r="Q94" s="9"/>
      <c r="R94" s="52">
        <v>2</v>
      </c>
      <c r="S94" s="8"/>
      <c r="T94" s="404"/>
      <c r="U94" s="449"/>
      <c r="V94" s="9"/>
      <c r="W94" s="52">
        <v>1</v>
      </c>
      <c r="X94" s="8"/>
      <c r="Y94" s="404"/>
      <c r="Z94" s="449"/>
      <c r="AA94" s="9"/>
      <c r="AB94" s="52">
        <v>4</v>
      </c>
      <c r="AC94" s="8"/>
      <c r="AD94" s="404"/>
      <c r="AE94" s="449"/>
      <c r="AF94" s="58"/>
      <c r="AG94" s="63">
        <v>0.5</v>
      </c>
      <c r="AH94" s="59"/>
      <c r="AI94" s="376"/>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row>
    <row r="95" spans="1:213" ht="15" customHeight="1" x14ac:dyDescent="0.35">
      <c r="A95" s="401"/>
      <c r="B95" s="461"/>
      <c r="C95" s="464"/>
      <c r="D95" s="454" t="s">
        <v>22</v>
      </c>
      <c r="E95" s="455"/>
      <c r="F95" s="449"/>
      <c r="G95" s="54"/>
      <c r="H95" s="10"/>
      <c r="I95" s="53">
        <v>2</v>
      </c>
      <c r="J95" s="433"/>
      <c r="K95" s="449"/>
      <c r="L95" s="54"/>
      <c r="M95" s="10"/>
      <c r="N95" s="53">
        <v>2</v>
      </c>
      <c r="O95" s="433"/>
      <c r="P95" s="449"/>
      <c r="Q95" s="54"/>
      <c r="R95" s="10"/>
      <c r="S95" s="53">
        <v>1</v>
      </c>
      <c r="T95" s="433"/>
      <c r="U95" s="449"/>
      <c r="V95" s="54"/>
      <c r="W95" s="10"/>
      <c r="X95" s="53">
        <v>0</v>
      </c>
      <c r="Y95" s="433"/>
      <c r="Z95" s="449"/>
      <c r="AA95" s="54"/>
      <c r="AB95" s="10"/>
      <c r="AC95" s="53">
        <v>1</v>
      </c>
      <c r="AD95" s="433"/>
      <c r="AE95" s="449"/>
      <c r="AF95" s="60"/>
      <c r="AG95" s="61"/>
      <c r="AH95" s="64">
        <v>0</v>
      </c>
      <c r="AI95" s="376"/>
    </row>
    <row r="96" spans="1:213" ht="15" customHeight="1" thickBot="1" x14ac:dyDescent="0.4">
      <c r="A96" s="459"/>
      <c r="B96" s="462"/>
      <c r="C96" s="465"/>
      <c r="D96" s="456" t="s">
        <v>23</v>
      </c>
      <c r="E96" s="457"/>
      <c r="F96" s="449"/>
      <c r="G96" s="11">
        <f>G93-(G93*AF93)</f>
        <v>1</v>
      </c>
      <c r="H96" s="12">
        <f>H94-(H94*AG94)</f>
        <v>2</v>
      </c>
      <c r="I96" s="12">
        <f>I95-(I95*AH95)</f>
        <v>2</v>
      </c>
      <c r="J96" s="13">
        <f>SUM(G96:I96)</f>
        <v>5</v>
      </c>
      <c r="K96" s="449"/>
      <c r="L96" s="11">
        <f>L93-(L93*AF93)</f>
        <v>1</v>
      </c>
      <c r="M96" s="12">
        <f>M94-(M94*AG94)</f>
        <v>2.5</v>
      </c>
      <c r="N96" s="12">
        <f>N95-(N95*AH95)</f>
        <v>2</v>
      </c>
      <c r="O96" s="13">
        <f>SUM(L96:N96)</f>
        <v>5.5</v>
      </c>
      <c r="P96" s="449"/>
      <c r="Q96" s="11">
        <f>Q93-(Q93*AF93)</f>
        <v>0.5</v>
      </c>
      <c r="R96" s="12">
        <f>R94-(R94*AG94)</f>
        <v>1</v>
      </c>
      <c r="S96" s="12">
        <f>S95-(S95*AH95)</f>
        <v>1</v>
      </c>
      <c r="T96" s="13">
        <f>SUM(Q96:S96)</f>
        <v>2.5</v>
      </c>
      <c r="U96" s="449"/>
      <c r="V96" s="11">
        <f>V93-(V93*AF93)</f>
        <v>0.5</v>
      </c>
      <c r="W96" s="12">
        <f>W94-(W94*AG94)</f>
        <v>0.5</v>
      </c>
      <c r="X96" s="12">
        <f>X95-(X95*AH95)</f>
        <v>0</v>
      </c>
      <c r="Y96" s="13">
        <f>SUM(V96:X96)</f>
        <v>1</v>
      </c>
      <c r="Z96" s="449"/>
      <c r="AA96" s="11">
        <f>AA93-(AA93*AF93)</f>
        <v>1.5</v>
      </c>
      <c r="AB96" s="12">
        <f>AB94-(AB94*AG94)</f>
        <v>2</v>
      </c>
      <c r="AC96" s="12">
        <f>AC95-(AC95*AH95)</f>
        <v>1</v>
      </c>
      <c r="AD96" s="13">
        <f>SUM(AA96:AC96)</f>
        <v>4.5</v>
      </c>
      <c r="AE96" s="449"/>
      <c r="AF96" s="446"/>
      <c r="AG96" s="447"/>
      <c r="AH96" s="448"/>
      <c r="AI96" s="376"/>
    </row>
    <row r="97" spans="1:213" ht="15" customHeight="1" thickBot="1" x14ac:dyDescent="0.4">
      <c r="A97" s="384"/>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76"/>
    </row>
    <row r="98" spans="1:213" s="19" customFormat="1" ht="15" customHeight="1" x14ac:dyDescent="0.35">
      <c r="A98" s="458">
        <v>12</v>
      </c>
      <c r="B98" s="460" t="s">
        <v>36</v>
      </c>
      <c r="C98" s="463" t="s">
        <v>0</v>
      </c>
      <c r="D98" s="452" t="s">
        <v>20</v>
      </c>
      <c r="E98" s="453"/>
      <c r="F98" s="449"/>
      <c r="G98" s="71">
        <v>1</v>
      </c>
      <c r="H98" s="66"/>
      <c r="I98" s="66"/>
      <c r="J98" s="403"/>
      <c r="K98" s="449"/>
      <c r="L98" s="71">
        <v>1</v>
      </c>
      <c r="M98" s="66"/>
      <c r="N98" s="66"/>
      <c r="O98" s="403"/>
      <c r="P98" s="449"/>
      <c r="Q98" s="71">
        <v>0.5</v>
      </c>
      <c r="R98" s="66"/>
      <c r="S98" s="66"/>
      <c r="T98" s="403"/>
      <c r="U98" s="449"/>
      <c r="V98" s="71">
        <v>0.5</v>
      </c>
      <c r="W98" s="66"/>
      <c r="X98" s="66"/>
      <c r="Y98" s="403"/>
      <c r="Z98" s="449"/>
      <c r="AA98" s="71">
        <v>0</v>
      </c>
      <c r="AB98" s="66"/>
      <c r="AC98" s="66"/>
      <c r="AD98" s="403"/>
      <c r="AE98" s="449"/>
      <c r="AF98" s="72">
        <v>0.2</v>
      </c>
      <c r="AG98" s="69"/>
      <c r="AH98" s="70"/>
      <c r="AI98" s="376"/>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row>
    <row r="99" spans="1:213" s="19" customFormat="1" ht="15" customHeight="1" x14ac:dyDescent="0.35">
      <c r="A99" s="401"/>
      <c r="B99" s="461"/>
      <c r="C99" s="464"/>
      <c r="D99" s="466" t="s">
        <v>21</v>
      </c>
      <c r="E99" s="455"/>
      <c r="F99" s="449"/>
      <c r="G99" s="9"/>
      <c r="H99" s="52">
        <v>1</v>
      </c>
      <c r="I99" s="8"/>
      <c r="J99" s="404"/>
      <c r="K99" s="449"/>
      <c r="L99" s="9"/>
      <c r="M99" s="52">
        <v>2</v>
      </c>
      <c r="N99" s="8"/>
      <c r="O99" s="404"/>
      <c r="P99" s="449"/>
      <c r="Q99" s="9"/>
      <c r="R99" s="52">
        <v>0.5</v>
      </c>
      <c r="S99" s="8"/>
      <c r="T99" s="404"/>
      <c r="U99" s="449"/>
      <c r="V99" s="9"/>
      <c r="W99" s="52">
        <v>0.5</v>
      </c>
      <c r="X99" s="8"/>
      <c r="Y99" s="404"/>
      <c r="Z99" s="449"/>
      <c r="AA99" s="9"/>
      <c r="AB99" s="52">
        <v>0</v>
      </c>
      <c r="AC99" s="8"/>
      <c r="AD99" s="404"/>
      <c r="AE99" s="449"/>
      <c r="AF99" s="58"/>
      <c r="AG99" s="63">
        <v>0.4</v>
      </c>
      <c r="AH99" s="59"/>
      <c r="AI99" s="376"/>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row>
    <row r="100" spans="1:213" s="19" customFormat="1" ht="15" customHeight="1" x14ac:dyDescent="0.35">
      <c r="A100" s="401"/>
      <c r="B100" s="461"/>
      <c r="C100" s="464"/>
      <c r="D100" s="454" t="s">
        <v>22</v>
      </c>
      <c r="E100" s="455"/>
      <c r="F100" s="449"/>
      <c r="G100" s="54"/>
      <c r="H100" s="10"/>
      <c r="I100" s="53">
        <v>0.5</v>
      </c>
      <c r="J100" s="433"/>
      <c r="K100" s="449"/>
      <c r="L100" s="54"/>
      <c r="M100" s="10"/>
      <c r="N100" s="53">
        <v>1</v>
      </c>
      <c r="O100" s="433"/>
      <c r="P100" s="449"/>
      <c r="Q100" s="54"/>
      <c r="R100" s="10"/>
      <c r="S100" s="53">
        <v>0.5</v>
      </c>
      <c r="T100" s="433"/>
      <c r="U100" s="449"/>
      <c r="V100" s="54"/>
      <c r="W100" s="10"/>
      <c r="X100" s="53">
        <v>0</v>
      </c>
      <c r="Y100" s="433"/>
      <c r="Z100" s="449"/>
      <c r="AA100" s="54"/>
      <c r="AB100" s="10"/>
      <c r="AC100" s="53">
        <v>0</v>
      </c>
      <c r="AD100" s="433"/>
      <c r="AE100" s="449"/>
      <c r="AF100" s="60"/>
      <c r="AG100" s="61"/>
      <c r="AH100" s="64">
        <v>0</v>
      </c>
      <c r="AI100" s="376"/>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row>
    <row r="101" spans="1:213" s="19" customFormat="1" ht="15" customHeight="1" thickBot="1" x14ac:dyDescent="0.4">
      <c r="A101" s="459"/>
      <c r="B101" s="462"/>
      <c r="C101" s="465"/>
      <c r="D101" s="456" t="s">
        <v>23</v>
      </c>
      <c r="E101" s="457"/>
      <c r="F101" s="449"/>
      <c r="G101" s="11">
        <f>G98-(G98*AF98)</f>
        <v>0.8</v>
      </c>
      <c r="H101" s="12">
        <f>H99-(H99*AG99)</f>
        <v>0.6</v>
      </c>
      <c r="I101" s="12">
        <f>I100-(I100*AH100)</f>
        <v>0.5</v>
      </c>
      <c r="J101" s="13">
        <f>SUM(G101:I101)</f>
        <v>1.9</v>
      </c>
      <c r="K101" s="449"/>
      <c r="L101" s="11">
        <f>L98-(L98*AF98)</f>
        <v>0.8</v>
      </c>
      <c r="M101" s="12">
        <f>M99-(M99*AG99)</f>
        <v>1.2</v>
      </c>
      <c r="N101" s="12">
        <f>N100-(N100*AH100)</f>
        <v>1</v>
      </c>
      <c r="O101" s="13">
        <f>SUM(L101:N101)</f>
        <v>3</v>
      </c>
      <c r="P101" s="449"/>
      <c r="Q101" s="11">
        <f>Q98-(Q98*AF98)</f>
        <v>0.4</v>
      </c>
      <c r="R101" s="12">
        <f>R99-(R99*AG99)</f>
        <v>0.3</v>
      </c>
      <c r="S101" s="12">
        <f>S100-(S100*AH100)</f>
        <v>0.5</v>
      </c>
      <c r="T101" s="13">
        <f>SUM(Q101:S101)</f>
        <v>1.2</v>
      </c>
      <c r="U101" s="449"/>
      <c r="V101" s="11">
        <f>V98-(V98*AF98)</f>
        <v>0.4</v>
      </c>
      <c r="W101" s="12">
        <f>W99-(W99*AG99)</f>
        <v>0.3</v>
      </c>
      <c r="X101" s="12">
        <f>X100-(X100*AH100)</f>
        <v>0</v>
      </c>
      <c r="Y101" s="13">
        <f>SUM(V101:X101)</f>
        <v>0.7</v>
      </c>
      <c r="Z101" s="449"/>
      <c r="AA101" s="11">
        <f>AA98-(AA98*AF98)</f>
        <v>0</v>
      </c>
      <c r="AB101" s="12">
        <f>AB99-(AB99*AG99)</f>
        <v>0</v>
      </c>
      <c r="AC101" s="12">
        <f>AC100-(AC100*AH100)</f>
        <v>0</v>
      </c>
      <c r="AD101" s="13">
        <f>SUM(AA101:AC101)</f>
        <v>0</v>
      </c>
      <c r="AE101" s="449"/>
      <c r="AF101" s="446"/>
      <c r="AG101" s="447"/>
      <c r="AH101" s="448"/>
      <c r="AI101" s="376"/>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row>
    <row r="102" spans="1:213" ht="15" customHeight="1" thickBot="1" x14ac:dyDescent="0.4">
      <c r="A102" s="384"/>
      <c r="B102" s="384"/>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76"/>
    </row>
    <row r="103" spans="1:213" ht="15" customHeight="1" x14ac:dyDescent="0.35">
      <c r="A103" s="458">
        <v>13</v>
      </c>
      <c r="B103" s="460" t="s">
        <v>37</v>
      </c>
      <c r="C103" s="463" t="s">
        <v>1</v>
      </c>
      <c r="D103" s="452" t="s">
        <v>20</v>
      </c>
      <c r="E103" s="453"/>
      <c r="F103" s="449"/>
      <c r="G103" s="71">
        <v>1</v>
      </c>
      <c r="H103" s="66"/>
      <c r="I103" s="66"/>
      <c r="J103" s="403"/>
      <c r="K103" s="449"/>
      <c r="L103" s="71">
        <v>2</v>
      </c>
      <c r="M103" s="66"/>
      <c r="N103" s="66"/>
      <c r="O103" s="403"/>
      <c r="P103" s="449"/>
      <c r="Q103" s="71">
        <v>1</v>
      </c>
      <c r="R103" s="66"/>
      <c r="S103" s="66"/>
      <c r="T103" s="403"/>
      <c r="U103" s="449"/>
      <c r="V103" s="71">
        <v>1</v>
      </c>
      <c r="W103" s="66"/>
      <c r="X103" s="66"/>
      <c r="Y103" s="403"/>
      <c r="Z103" s="449"/>
      <c r="AA103" s="71">
        <v>1</v>
      </c>
      <c r="AB103" s="66"/>
      <c r="AC103" s="66"/>
      <c r="AD103" s="403"/>
      <c r="AE103" s="449"/>
      <c r="AF103" s="72">
        <v>0.3</v>
      </c>
      <c r="AG103" s="69"/>
      <c r="AH103" s="70"/>
      <c r="AI103" s="376"/>
    </row>
    <row r="104" spans="1:213" ht="15" customHeight="1" x14ac:dyDescent="0.35">
      <c r="A104" s="401"/>
      <c r="B104" s="461"/>
      <c r="C104" s="464"/>
      <c r="D104" s="466" t="s">
        <v>21</v>
      </c>
      <c r="E104" s="455"/>
      <c r="F104" s="449"/>
      <c r="G104" s="9"/>
      <c r="H104" s="52">
        <v>1</v>
      </c>
      <c r="I104" s="8"/>
      <c r="J104" s="404"/>
      <c r="K104" s="449"/>
      <c r="L104" s="9"/>
      <c r="M104" s="52">
        <v>1</v>
      </c>
      <c r="N104" s="8"/>
      <c r="O104" s="404"/>
      <c r="P104" s="449"/>
      <c r="Q104" s="9"/>
      <c r="R104" s="52">
        <v>1</v>
      </c>
      <c r="S104" s="8"/>
      <c r="T104" s="404"/>
      <c r="U104" s="449"/>
      <c r="V104" s="9"/>
      <c r="W104" s="52">
        <v>0.5</v>
      </c>
      <c r="X104" s="8"/>
      <c r="Y104" s="404"/>
      <c r="Z104" s="449"/>
      <c r="AA104" s="9"/>
      <c r="AB104" s="52">
        <v>0.5</v>
      </c>
      <c r="AC104" s="8"/>
      <c r="AD104" s="404"/>
      <c r="AE104" s="449"/>
      <c r="AF104" s="58"/>
      <c r="AG104" s="63">
        <v>0.4</v>
      </c>
      <c r="AH104" s="59"/>
      <c r="AI104" s="376"/>
    </row>
    <row r="105" spans="1:213" ht="15" customHeight="1" x14ac:dyDescent="0.35">
      <c r="A105" s="401"/>
      <c r="B105" s="461"/>
      <c r="C105" s="464"/>
      <c r="D105" s="454" t="s">
        <v>22</v>
      </c>
      <c r="E105" s="455"/>
      <c r="F105" s="449"/>
      <c r="G105" s="54"/>
      <c r="H105" s="10"/>
      <c r="I105" s="53">
        <v>1</v>
      </c>
      <c r="J105" s="433"/>
      <c r="K105" s="449"/>
      <c r="L105" s="54"/>
      <c r="M105" s="10"/>
      <c r="N105" s="53">
        <v>2</v>
      </c>
      <c r="O105" s="433"/>
      <c r="P105" s="449"/>
      <c r="Q105" s="54"/>
      <c r="R105" s="10"/>
      <c r="S105" s="53">
        <v>0</v>
      </c>
      <c r="T105" s="433"/>
      <c r="U105" s="449"/>
      <c r="V105" s="54"/>
      <c r="W105" s="10"/>
      <c r="X105" s="53">
        <v>0</v>
      </c>
      <c r="Y105" s="433"/>
      <c r="Z105" s="449"/>
      <c r="AA105" s="54"/>
      <c r="AB105" s="10"/>
      <c r="AC105" s="53">
        <v>0</v>
      </c>
      <c r="AD105" s="433"/>
      <c r="AE105" s="449"/>
      <c r="AF105" s="60"/>
      <c r="AG105" s="61"/>
      <c r="AH105" s="64">
        <v>0</v>
      </c>
      <c r="AI105" s="376"/>
    </row>
    <row r="106" spans="1:213" ht="15" customHeight="1" thickBot="1" x14ac:dyDescent="0.4">
      <c r="A106" s="459"/>
      <c r="B106" s="462"/>
      <c r="C106" s="465"/>
      <c r="D106" s="456" t="s">
        <v>23</v>
      </c>
      <c r="E106" s="457"/>
      <c r="F106" s="449"/>
      <c r="G106" s="11">
        <f>G103-(G103*AF103)</f>
        <v>0.7</v>
      </c>
      <c r="H106" s="12">
        <f>H104-(H104*AG104)</f>
        <v>0.6</v>
      </c>
      <c r="I106" s="12">
        <f>I105-(I105*AH105)</f>
        <v>1</v>
      </c>
      <c r="J106" s="13">
        <f>SUM(G106:I106)</f>
        <v>2.2999999999999998</v>
      </c>
      <c r="K106" s="449"/>
      <c r="L106" s="11">
        <f>L103-(L103*AF103)</f>
        <v>1.4</v>
      </c>
      <c r="M106" s="12">
        <f>M104-(M104*AG104)</f>
        <v>0.6</v>
      </c>
      <c r="N106" s="12">
        <f>N105-(N105*AH105)</f>
        <v>2</v>
      </c>
      <c r="O106" s="13">
        <f>SUM(L106:N106)</f>
        <v>4</v>
      </c>
      <c r="P106" s="449"/>
      <c r="Q106" s="11">
        <f>Q103-(Q103*AF103)</f>
        <v>0.7</v>
      </c>
      <c r="R106" s="12">
        <f>R104-(R104*AG104)</f>
        <v>0.6</v>
      </c>
      <c r="S106" s="12">
        <f>S105-(S105*AH105)</f>
        <v>0</v>
      </c>
      <c r="T106" s="13">
        <f>SUM(Q106:S106)</f>
        <v>1.2999999999999998</v>
      </c>
      <c r="U106" s="449"/>
      <c r="V106" s="11">
        <f>V103-(V103*AF103)</f>
        <v>0.7</v>
      </c>
      <c r="W106" s="12">
        <f>W104-(W104*AG104)</f>
        <v>0.3</v>
      </c>
      <c r="X106" s="12">
        <f>X105-(X105*AH105)</f>
        <v>0</v>
      </c>
      <c r="Y106" s="13">
        <f>SUM(V106:X106)</f>
        <v>1</v>
      </c>
      <c r="Z106" s="449"/>
      <c r="AA106" s="11">
        <f>AA103-(AA103*AF103)</f>
        <v>0.7</v>
      </c>
      <c r="AB106" s="12">
        <f>AB104-(AB104*AG104)</f>
        <v>0.3</v>
      </c>
      <c r="AC106" s="12">
        <f>AC105-(AC105*AH105)</f>
        <v>0</v>
      </c>
      <c r="AD106" s="13">
        <f>SUM(AA106:AC106)</f>
        <v>1</v>
      </c>
      <c r="AE106" s="449"/>
      <c r="AF106" s="446"/>
      <c r="AG106" s="447"/>
      <c r="AH106" s="448"/>
      <c r="AI106" s="376"/>
    </row>
    <row r="107" spans="1:213" ht="15" customHeight="1" thickBot="1" x14ac:dyDescent="0.4">
      <c r="A107" s="384"/>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76"/>
    </row>
    <row r="108" spans="1:213" ht="15" customHeight="1" x14ac:dyDescent="0.35">
      <c r="A108" s="458">
        <f>A103+1</f>
        <v>14</v>
      </c>
      <c r="B108" s="460" t="s">
        <v>38</v>
      </c>
      <c r="C108" s="463" t="s">
        <v>2</v>
      </c>
      <c r="D108" s="452" t="s">
        <v>20</v>
      </c>
      <c r="E108" s="453"/>
      <c r="F108" s="449"/>
      <c r="G108" s="71">
        <v>1</v>
      </c>
      <c r="H108" s="66"/>
      <c r="I108" s="66"/>
      <c r="J108" s="403"/>
      <c r="K108" s="449"/>
      <c r="L108" s="71">
        <v>1</v>
      </c>
      <c r="M108" s="66"/>
      <c r="N108" s="66"/>
      <c r="O108" s="403"/>
      <c r="P108" s="449"/>
      <c r="Q108" s="71">
        <v>1</v>
      </c>
      <c r="R108" s="66"/>
      <c r="S108" s="66"/>
      <c r="T108" s="403"/>
      <c r="U108" s="449"/>
      <c r="V108" s="71">
        <v>1</v>
      </c>
      <c r="W108" s="66"/>
      <c r="X108" s="66"/>
      <c r="Y108" s="403"/>
      <c r="Z108" s="449"/>
      <c r="AA108" s="71">
        <v>1</v>
      </c>
      <c r="AB108" s="66"/>
      <c r="AC108" s="66"/>
      <c r="AD108" s="403"/>
      <c r="AE108" s="449"/>
      <c r="AF108" s="72">
        <v>0.2</v>
      </c>
      <c r="AG108" s="69"/>
      <c r="AH108" s="70"/>
      <c r="AI108" s="376"/>
    </row>
    <row r="109" spans="1:213" ht="15" customHeight="1" x14ac:dyDescent="0.35">
      <c r="A109" s="401"/>
      <c r="B109" s="461"/>
      <c r="C109" s="464"/>
      <c r="D109" s="466" t="s">
        <v>21</v>
      </c>
      <c r="E109" s="455"/>
      <c r="F109" s="449"/>
      <c r="G109" s="9"/>
      <c r="H109" s="52">
        <v>2</v>
      </c>
      <c r="I109" s="8"/>
      <c r="J109" s="404"/>
      <c r="K109" s="449"/>
      <c r="L109" s="9"/>
      <c r="M109" s="52">
        <v>2</v>
      </c>
      <c r="N109" s="8"/>
      <c r="O109" s="404"/>
      <c r="P109" s="449"/>
      <c r="Q109" s="9"/>
      <c r="R109" s="52">
        <v>1</v>
      </c>
      <c r="S109" s="8"/>
      <c r="T109" s="404"/>
      <c r="U109" s="449"/>
      <c r="V109" s="9"/>
      <c r="W109" s="52">
        <v>0.5</v>
      </c>
      <c r="X109" s="8"/>
      <c r="Y109" s="404"/>
      <c r="Z109" s="449"/>
      <c r="AA109" s="9"/>
      <c r="AB109" s="52">
        <v>0</v>
      </c>
      <c r="AC109" s="8"/>
      <c r="AD109" s="404"/>
      <c r="AE109" s="449"/>
      <c r="AF109" s="58"/>
      <c r="AG109" s="63">
        <v>0.4</v>
      </c>
      <c r="AH109" s="59"/>
      <c r="AI109" s="376"/>
    </row>
    <row r="110" spans="1:213" ht="15" customHeight="1" x14ac:dyDescent="0.35">
      <c r="A110" s="401"/>
      <c r="B110" s="461"/>
      <c r="C110" s="464"/>
      <c r="D110" s="454" t="s">
        <v>22</v>
      </c>
      <c r="E110" s="455"/>
      <c r="F110" s="449"/>
      <c r="G110" s="54"/>
      <c r="H110" s="10"/>
      <c r="I110" s="53">
        <v>0</v>
      </c>
      <c r="J110" s="433"/>
      <c r="K110" s="449"/>
      <c r="L110" s="54"/>
      <c r="M110" s="10"/>
      <c r="N110" s="53">
        <v>0</v>
      </c>
      <c r="O110" s="433"/>
      <c r="P110" s="449"/>
      <c r="Q110" s="54"/>
      <c r="R110" s="10"/>
      <c r="S110" s="53">
        <v>0</v>
      </c>
      <c r="T110" s="433"/>
      <c r="U110" s="449"/>
      <c r="V110" s="54"/>
      <c r="W110" s="10"/>
      <c r="X110" s="53">
        <v>0</v>
      </c>
      <c r="Y110" s="433"/>
      <c r="Z110" s="449"/>
      <c r="AA110" s="54"/>
      <c r="AB110" s="10"/>
      <c r="AC110" s="53">
        <v>0</v>
      </c>
      <c r="AD110" s="433"/>
      <c r="AE110" s="449"/>
      <c r="AF110" s="60"/>
      <c r="AG110" s="61"/>
      <c r="AH110" s="64">
        <v>0</v>
      </c>
      <c r="AI110" s="376"/>
    </row>
    <row r="111" spans="1:213" ht="15" customHeight="1" thickBot="1" x14ac:dyDescent="0.4">
      <c r="A111" s="459"/>
      <c r="B111" s="462"/>
      <c r="C111" s="465"/>
      <c r="D111" s="456" t="s">
        <v>23</v>
      </c>
      <c r="E111" s="457"/>
      <c r="F111" s="449"/>
      <c r="G111" s="11">
        <f>G108-(G108*AF108)</f>
        <v>0.8</v>
      </c>
      <c r="H111" s="12">
        <f>H109-(H109*AG109)</f>
        <v>1.2</v>
      </c>
      <c r="I111" s="12">
        <f>I110-(I110*AH110)</f>
        <v>0</v>
      </c>
      <c r="J111" s="13">
        <f>SUM(G111:I111)</f>
        <v>2</v>
      </c>
      <c r="K111" s="449"/>
      <c r="L111" s="11">
        <f>L108-(L108*AF108)</f>
        <v>0.8</v>
      </c>
      <c r="M111" s="12">
        <f>M109-(M109*AG109)</f>
        <v>1.2</v>
      </c>
      <c r="N111" s="12">
        <f>N110-(N110*AH110)</f>
        <v>0</v>
      </c>
      <c r="O111" s="13">
        <f>SUM(L111:N111)</f>
        <v>2</v>
      </c>
      <c r="P111" s="449"/>
      <c r="Q111" s="11">
        <f>Q108-(Q108*AF108)</f>
        <v>0.8</v>
      </c>
      <c r="R111" s="12">
        <f>R109-(R109*AG109)</f>
        <v>0.6</v>
      </c>
      <c r="S111" s="12">
        <f>S110-(S110*AH110)</f>
        <v>0</v>
      </c>
      <c r="T111" s="13">
        <f>SUM(Q111:S111)</f>
        <v>1.4</v>
      </c>
      <c r="U111" s="449"/>
      <c r="V111" s="11">
        <f>V108-(V108*AF108)</f>
        <v>0.8</v>
      </c>
      <c r="W111" s="12">
        <f>W109-(W109*AG109)</f>
        <v>0.3</v>
      </c>
      <c r="X111" s="12">
        <f>X110-(X110*AH110)</f>
        <v>0</v>
      </c>
      <c r="Y111" s="13">
        <f>SUM(V111:X111)</f>
        <v>1.1000000000000001</v>
      </c>
      <c r="Z111" s="449"/>
      <c r="AA111" s="11">
        <f>AA108-(AA108*AF108)</f>
        <v>0.8</v>
      </c>
      <c r="AB111" s="12">
        <f>AB109-(AB109*AG109)</f>
        <v>0</v>
      </c>
      <c r="AC111" s="12">
        <f>AC110-(AC110*AH110)</f>
        <v>0</v>
      </c>
      <c r="AD111" s="13">
        <f>SUM(AA111:AC111)</f>
        <v>0.8</v>
      </c>
      <c r="AE111" s="449"/>
      <c r="AF111" s="446"/>
      <c r="AG111" s="447"/>
      <c r="AH111" s="448"/>
      <c r="AI111" s="376"/>
    </row>
    <row r="112" spans="1:213" ht="15" customHeight="1" thickBot="1" x14ac:dyDescent="0.4">
      <c r="A112" s="384"/>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76"/>
    </row>
    <row r="113" spans="1:213" s="16" customFormat="1" ht="15" customHeight="1" x14ac:dyDescent="0.35">
      <c r="A113" s="458">
        <f>A108+1</f>
        <v>15</v>
      </c>
      <c r="B113" s="460" t="s">
        <v>39</v>
      </c>
      <c r="C113" s="463" t="s">
        <v>3</v>
      </c>
      <c r="D113" s="452" t="s">
        <v>20</v>
      </c>
      <c r="E113" s="453"/>
      <c r="F113" s="449"/>
      <c r="G113" s="71">
        <v>1</v>
      </c>
      <c r="H113" s="66"/>
      <c r="I113" s="66"/>
      <c r="J113" s="403"/>
      <c r="K113" s="449"/>
      <c r="L113" s="71">
        <v>1</v>
      </c>
      <c r="M113" s="66"/>
      <c r="N113" s="66"/>
      <c r="O113" s="403"/>
      <c r="P113" s="449"/>
      <c r="Q113" s="71">
        <v>1</v>
      </c>
      <c r="R113" s="66"/>
      <c r="S113" s="66"/>
      <c r="T113" s="403"/>
      <c r="U113" s="449"/>
      <c r="V113" s="71">
        <v>1</v>
      </c>
      <c r="W113" s="66"/>
      <c r="X113" s="66"/>
      <c r="Y113" s="403"/>
      <c r="Z113" s="449"/>
      <c r="AA113" s="71">
        <v>1</v>
      </c>
      <c r="AB113" s="66"/>
      <c r="AC113" s="66"/>
      <c r="AD113" s="403"/>
      <c r="AE113" s="449"/>
      <c r="AF113" s="72">
        <v>0.3</v>
      </c>
      <c r="AG113" s="69"/>
      <c r="AH113" s="70"/>
      <c r="AI113" s="376"/>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row>
    <row r="114" spans="1:213" s="16" customFormat="1" ht="15" customHeight="1" x14ac:dyDescent="0.35">
      <c r="A114" s="401"/>
      <c r="B114" s="461"/>
      <c r="C114" s="464"/>
      <c r="D114" s="466" t="s">
        <v>21</v>
      </c>
      <c r="E114" s="455"/>
      <c r="F114" s="449"/>
      <c r="G114" s="9"/>
      <c r="H114" s="52">
        <v>2</v>
      </c>
      <c r="I114" s="8"/>
      <c r="J114" s="404"/>
      <c r="K114" s="449"/>
      <c r="L114" s="9"/>
      <c r="M114" s="52">
        <v>2</v>
      </c>
      <c r="N114" s="8"/>
      <c r="O114" s="404"/>
      <c r="P114" s="449"/>
      <c r="Q114" s="9"/>
      <c r="R114" s="52">
        <v>1</v>
      </c>
      <c r="S114" s="8"/>
      <c r="T114" s="404"/>
      <c r="U114" s="449"/>
      <c r="V114" s="9"/>
      <c r="W114" s="52">
        <v>0.5</v>
      </c>
      <c r="X114" s="8"/>
      <c r="Y114" s="404"/>
      <c r="Z114" s="449"/>
      <c r="AA114" s="9"/>
      <c r="AB114" s="52">
        <v>0</v>
      </c>
      <c r="AC114" s="8"/>
      <c r="AD114" s="404"/>
      <c r="AE114" s="449"/>
      <c r="AF114" s="58"/>
      <c r="AG114" s="63">
        <v>0.4</v>
      </c>
      <c r="AH114" s="59"/>
      <c r="AI114" s="376"/>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row>
    <row r="115" spans="1:213" s="16" customFormat="1" ht="15" customHeight="1" x14ac:dyDescent="0.35">
      <c r="A115" s="401"/>
      <c r="B115" s="461"/>
      <c r="C115" s="464"/>
      <c r="D115" s="454" t="s">
        <v>22</v>
      </c>
      <c r="E115" s="455"/>
      <c r="F115" s="449"/>
      <c r="G115" s="54"/>
      <c r="H115" s="10"/>
      <c r="I115" s="53">
        <v>0</v>
      </c>
      <c r="J115" s="433"/>
      <c r="K115" s="449"/>
      <c r="L115" s="54"/>
      <c r="M115" s="10"/>
      <c r="N115" s="53">
        <v>0</v>
      </c>
      <c r="O115" s="433"/>
      <c r="P115" s="449"/>
      <c r="Q115" s="54"/>
      <c r="R115" s="10"/>
      <c r="S115" s="53">
        <v>0</v>
      </c>
      <c r="T115" s="433"/>
      <c r="U115" s="449"/>
      <c r="V115" s="54"/>
      <c r="W115" s="10"/>
      <c r="X115" s="53">
        <v>0</v>
      </c>
      <c r="Y115" s="433"/>
      <c r="Z115" s="449"/>
      <c r="AA115" s="54"/>
      <c r="AB115" s="10"/>
      <c r="AC115" s="53">
        <v>0</v>
      </c>
      <c r="AD115" s="433"/>
      <c r="AE115" s="449"/>
      <c r="AF115" s="60"/>
      <c r="AG115" s="61"/>
      <c r="AH115" s="64">
        <v>0.1</v>
      </c>
      <c r="AI115" s="376"/>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row>
    <row r="116" spans="1:213" s="16" customFormat="1" ht="15" customHeight="1" thickBot="1" x14ac:dyDescent="0.4">
      <c r="A116" s="459"/>
      <c r="B116" s="462"/>
      <c r="C116" s="465"/>
      <c r="D116" s="456" t="s">
        <v>23</v>
      </c>
      <c r="E116" s="457"/>
      <c r="F116" s="449"/>
      <c r="G116" s="11">
        <f>G113-(G113*AF113)</f>
        <v>0.7</v>
      </c>
      <c r="H116" s="12">
        <f>H114-(H114*AG114)</f>
        <v>1.2</v>
      </c>
      <c r="I116" s="12">
        <f>I115-(I115*AH115)</f>
        <v>0</v>
      </c>
      <c r="J116" s="13">
        <f>SUM(G116:I116)</f>
        <v>1.9</v>
      </c>
      <c r="K116" s="449"/>
      <c r="L116" s="11">
        <f>L113-(L113*AF113)</f>
        <v>0.7</v>
      </c>
      <c r="M116" s="12">
        <f>M114-(M114*AG114)</f>
        <v>1.2</v>
      </c>
      <c r="N116" s="12">
        <f>N115-(N115*AH115)</f>
        <v>0</v>
      </c>
      <c r="O116" s="13">
        <f>SUM(L116:N116)</f>
        <v>1.9</v>
      </c>
      <c r="P116" s="449"/>
      <c r="Q116" s="11">
        <f>Q113-(Q113*AF113)</f>
        <v>0.7</v>
      </c>
      <c r="R116" s="12">
        <f>R114-(R114*AG114)</f>
        <v>0.6</v>
      </c>
      <c r="S116" s="12">
        <f>S115-(S115*AH115)</f>
        <v>0</v>
      </c>
      <c r="T116" s="13">
        <f>SUM(Q116:S116)</f>
        <v>1.2999999999999998</v>
      </c>
      <c r="U116" s="449"/>
      <c r="V116" s="11">
        <f>V113-(V113*AF113)</f>
        <v>0.7</v>
      </c>
      <c r="W116" s="12">
        <f>W114-(W114*AG114)</f>
        <v>0.3</v>
      </c>
      <c r="X116" s="12">
        <f>X115-(X115*AH115)</f>
        <v>0</v>
      </c>
      <c r="Y116" s="13">
        <f>SUM(V116:X116)</f>
        <v>1</v>
      </c>
      <c r="Z116" s="449"/>
      <c r="AA116" s="11">
        <f>AA113-(AA113*AF113)</f>
        <v>0.7</v>
      </c>
      <c r="AB116" s="12">
        <f>AB114-(AB114*AG114)</f>
        <v>0</v>
      </c>
      <c r="AC116" s="12">
        <f>AC115-(AC115*AH115)</f>
        <v>0</v>
      </c>
      <c r="AD116" s="13">
        <f>SUM(AA116:AC116)</f>
        <v>0.7</v>
      </c>
      <c r="AE116" s="449"/>
      <c r="AF116" s="446"/>
      <c r="AG116" s="447"/>
      <c r="AH116" s="448"/>
      <c r="AI116" s="376"/>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row>
    <row r="117" spans="1:213" s="16" customFormat="1" ht="15" customHeight="1" thickBot="1" x14ac:dyDescent="0.4">
      <c r="A117" s="384"/>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76"/>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row>
    <row r="118" spans="1:213" s="16" customFormat="1" ht="15" customHeight="1" x14ac:dyDescent="0.35">
      <c r="A118" s="458">
        <f>A113+1</f>
        <v>16</v>
      </c>
      <c r="B118" s="460" t="s">
        <v>40</v>
      </c>
      <c r="C118" s="463" t="s">
        <v>4</v>
      </c>
      <c r="D118" s="452" t="s">
        <v>20</v>
      </c>
      <c r="E118" s="453"/>
      <c r="F118" s="449"/>
      <c r="G118" s="71">
        <v>1</v>
      </c>
      <c r="H118" s="66"/>
      <c r="I118" s="66"/>
      <c r="J118" s="403"/>
      <c r="K118" s="449"/>
      <c r="L118" s="71">
        <v>2</v>
      </c>
      <c r="M118" s="66"/>
      <c r="N118" s="66"/>
      <c r="O118" s="403"/>
      <c r="P118" s="449"/>
      <c r="Q118" s="71">
        <v>1</v>
      </c>
      <c r="R118" s="66"/>
      <c r="S118" s="66"/>
      <c r="T118" s="403"/>
      <c r="U118" s="449"/>
      <c r="V118" s="71">
        <v>1</v>
      </c>
      <c r="W118" s="66"/>
      <c r="X118" s="66"/>
      <c r="Y118" s="403"/>
      <c r="Z118" s="449"/>
      <c r="AA118" s="71">
        <v>1</v>
      </c>
      <c r="AB118" s="66"/>
      <c r="AC118" s="66"/>
      <c r="AD118" s="403"/>
      <c r="AE118" s="449"/>
      <c r="AF118" s="72">
        <v>0.1</v>
      </c>
      <c r="AG118" s="69"/>
      <c r="AH118" s="70"/>
      <c r="AI118" s="376"/>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row>
    <row r="119" spans="1:213" s="16" customFormat="1" ht="15" customHeight="1" x14ac:dyDescent="0.35">
      <c r="A119" s="401"/>
      <c r="B119" s="461"/>
      <c r="C119" s="464"/>
      <c r="D119" s="466" t="s">
        <v>21</v>
      </c>
      <c r="E119" s="455"/>
      <c r="F119" s="449"/>
      <c r="G119" s="9"/>
      <c r="H119" s="52">
        <v>3</v>
      </c>
      <c r="I119" s="8"/>
      <c r="J119" s="404"/>
      <c r="K119" s="449"/>
      <c r="L119" s="9"/>
      <c r="M119" s="52">
        <v>7</v>
      </c>
      <c r="N119" s="8"/>
      <c r="O119" s="404"/>
      <c r="P119" s="449"/>
      <c r="Q119" s="9"/>
      <c r="R119" s="52">
        <v>1</v>
      </c>
      <c r="S119" s="8"/>
      <c r="T119" s="404"/>
      <c r="U119" s="449"/>
      <c r="V119" s="9"/>
      <c r="W119" s="52">
        <v>1</v>
      </c>
      <c r="X119" s="8"/>
      <c r="Y119" s="404"/>
      <c r="Z119" s="449"/>
      <c r="AA119" s="9"/>
      <c r="AB119" s="52">
        <v>1</v>
      </c>
      <c r="AC119" s="8"/>
      <c r="AD119" s="404"/>
      <c r="AE119" s="449"/>
      <c r="AF119" s="58"/>
      <c r="AG119" s="63">
        <v>0.3</v>
      </c>
      <c r="AH119" s="59"/>
      <c r="AI119" s="376"/>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row>
    <row r="120" spans="1:213" s="16" customFormat="1" ht="15" customHeight="1" x14ac:dyDescent="0.35">
      <c r="A120" s="401"/>
      <c r="B120" s="461"/>
      <c r="C120" s="464"/>
      <c r="D120" s="454" t="s">
        <v>22</v>
      </c>
      <c r="E120" s="455"/>
      <c r="F120" s="449"/>
      <c r="G120" s="54"/>
      <c r="H120" s="10"/>
      <c r="I120" s="53">
        <v>1.5</v>
      </c>
      <c r="J120" s="433"/>
      <c r="K120" s="449"/>
      <c r="L120" s="54"/>
      <c r="M120" s="10"/>
      <c r="N120" s="53">
        <v>3</v>
      </c>
      <c r="O120" s="433"/>
      <c r="P120" s="449"/>
      <c r="Q120" s="54"/>
      <c r="R120" s="10"/>
      <c r="S120" s="53">
        <v>0.5</v>
      </c>
      <c r="T120" s="433"/>
      <c r="U120" s="449"/>
      <c r="V120" s="54"/>
      <c r="W120" s="10"/>
      <c r="X120" s="53">
        <v>0.5</v>
      </c>
      <c r="Y120" s="433"/>
      <c r="Z120" s="449"/>
      <c r="AA120" s="54"/>
      <c r="AB120" s="10"/>
      <c r="AC120" s="53">
        <v>0</v>
      </c>
      <c r="AD120" s="433"/>
      <c r="AE120" s="449"/>
      <c r="AF120" s="60"/>
      <c r="AG120" s="61"/>
      <c r="AH120" s="64">
        <v>0.05</v>
      </c>
      <c r="AI120" s="376"/>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row>
    <row r="121" spans="1:213" s="16" customFormat="1" ht="15" customHeight="1" thickBot="1" x14ac:dyDescent="0.4">
      <c r="A121" s="459"/>
      <c r="B121" s="462"/>
      <c r="C121" s="465"/>
      <c r="D121" s="456" t="s">
        <v>23</v>
      </c>
      <c r="E121" s="457"/>
      <c r="F121" s="449"/>
      <c r="G121" s="11">
        <f>G118-(G118*AF118)</f>
        <v>0.9</v>
      </c>
      <c r="H121" s="12">
        <f>H119-(H119*AG119)</f>
        <v>2.1</v>
      </c>
      <c r="I121" s="12">
        <f>I120-(I120*AH120)</f>
        <v>1.425</v>
      </c>
      <c r="J121" s="13">
        <f>SUM(G121:I121)</f>
        <v>4.4249999999999998</v>
      </c>
      <c r="K121" s="449"/>
      <c r="L121" s="11">
        <f>L118-(L118*AF118)</f>
        <v>1.8</v>
      </c>
      <c r="M121" s="12">
        <f>M119-(M119*AG119)</f>
        <v>4.9000000000000004</v>
      </c>
      <c r="N121" s="12">
        <f>N120-(N120*AH120)</f>
        <v>2.85</v>
      </c>
      <c r="O121" s="13">
        <f>SUM(L121:N121)</f>
        <v>9.5500000000000007</v>
      </c>
      <c r="P121" s="449"/>
      <c r="Q121" s="11">
        <f>Q118-(Q118*AF118)</f>
        <v>0.9</v>
      </c>
      <c r="R121" s="12">
        <f>R119-(R119*AG119)</f>
        <v>0.7</v>
      </c>
      <c r="S121" s="12">
        <f>S120-(S120*AH120)</f>
        <v>0.47499999999999998</v>
      </c>
      <c r="T121" s="13">
        <f>SUM(Q121:S121)</f>
        <v>2.0750000000000002</v>
      </c>
      <c r="U121" s="449"/>
      <c r="V121" s="11">
        <f>V118-(V118*AF118)</f>
        <v>0.9</v>
      </c>
      <c r="W121" s="12">
        <f>W119-(W119*AG119)</f>
        <v>0.7</v>
      </c>
      <c r="X121" s="12">
        <f>X120-(X120*AH120)</f>
        <v>0.47499999999999998</v>
      </c>
      <c r="Y121" s="13">
        <f>SUM(V121:X121)</f>
        <v>2.0750000000000002</v>
      </c>
      <c r="Z121" s="449"/>
      <c r="AA121" s="11">
        <f>AA118-(AA118*AF118)</f>
        <v>0.9</v>
      </c>
      <c r="AB121" s="12">
        <f>AB119-(AB119*AG119)</f>
        <v>0.7</v>
      </c>
      <c r="AC121" s="12">
        <f>AC120-(AC120*AH120)</f>
        <v>0</v>
      </c>
      <c r="AD121" s="13">
        <f>SUM(AA121:AC121)</f>
        <v>1.6</v>
      </c>
      <c r="AE121" s="449"/>
      <c r="AF121" s="446"/>
      <c r="AG121" s="447"/>
      <c r="AH121" s="448"/>
      <c r="AI121" s="376"/>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row>
    <row r="122" spans="1:213" s="16" customFormat="1" ht="15" customHeight="1" thickBot="1" x14ac:dyDescent="0.4">
      <c r="A122" s="384"/>
      <c r="B122" s="38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384"/>
      <c r="AI122" s="376"/>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row>
    <row r="123" spans="1:213" s="16" customFormat="1" ht="15" customHeight="1" x14ac:dyDescent="0.35">
      <c r="A123" s="458">
        <f>A118+1</f>
        <v>17</v>
      </c>
      <c r="B123" s="460" t="s">
        <v>5</v>
      </c>
      <c r="C123" s="467" t="s">
        <v>6</v>
      </c>
      <c r="D123" s="452" t="s">
        <v>20</v>
      </c>
      <c r="E123" s="453"/>
      <c r="F123" s="449"/>
      <c r="G123" s="71">
        <v>3</v>
      </c>
      <c r="H123" s="66"/>
      <c r="I123" s="66"/>
      <c r="J123" s="403"/>
      <c r="K123" s="449"/>
      <c r="L123" s="71">
        <v>5</v>
      </c>
      <c r="M123" s="66"/>
      <c r="N123" s="66"/>
      <c r="O123" s="403"/>
      <c r="P123" s="449"/>
      <c r="Q123" s="71">
        <v>5</v>
      </c>
      <c r="R123" s="66"/>
      <c r="S123" s="66"/>
      <c r="T123" s="403"/>
      <c r="U123" s="449"/>
      <c r="V123" s="71">
        <v>2</v>
      </c>
      <c r="W123" s="66"/>
      <c r="X123" s="66"/>
      <c r="Y123" s="403"/>
      <c r="Z123" s="449"/>
      <c r="AA123" s="71">
        <v>0</v>
      </c>
      <c r="AB123" s="66"/>
      <c r="AC123" s="66"/>
      <c r="AD123" s="403"/>
      <c r="AE123" s="449"/>
      <c r="AF123" s="72">
        <v>0.4</v>
      </c>
      <c r="AG123" s="69"/>
      <c r="AH123" s="70"/>
      <c r="AI123" s="376"/>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row>
    <row r="124" spans="1:213" s="16" customFormat="1" ht="15" customHeight="1" x14ac:dyDescent="0.35">
      <c r="A124" s="401"/>
      <c r="B124" s="461"/>
      <c r="C124" s="468"/>
      <c r="D124" s="466" t="s">
        <v>21</v>
      </c>
      <c r="E124" s="455"/>
      <c r="F124" s="449"/>
      <c r="G124" s="9"/>
      <c r="H124" s="52">
        <v>8</v>
      </c>
      <c r="I124" s="8"/>
      <c r="J124" s="404"/>
      <c r="K124" s="449"/>
      <c r="L124" s="9"/>
      <c r="M124" s="52">
        <v>12</v>
      </c>
      <c r="N124" s="8"/>
      <c r="O124" s="404"/>
      <c r="P124" s="449"/>
      <c r="Q124" s="9"/>
      <c r="R124" s="52">
        <v>10</v>
      </c>
      <c r="S124" s="8"/>
      <c r="T124" s="404"/>
      <c r="U124" s="449"/>
      <c r="V124" s="9"/>
      <c r="W124" s="52">
        <v>4</v>
      </c>
      <c r="X124" s="8"/>
      <c r="Y124" s="404"/>
      <c r="Z124" s="449"/>
      <c r="AA124" s="9"/>
      <c r="AB124" s="52">
        <v>2</v>
      </c>
      <c r="AC124" s="8"/>
      <c r="AD124" s="404"/>
      <c r="AE124" s="449"/>
      <c r="AF124" s="58"/>
      <c r="AG124" s="63">
        <v>0.5</v>
      </c>
      <c r="AH124" s="59"/>
      <c r="AI124" s="376"/>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row>
    <row r="125" spans="1:213" s="16" customFormat="1" ht="15" customHeight="1" x14ac:dyDescent="0.35">
      <c r="A125" s="401"/>
      <c r="B125" s="461"/>
      <c r="C125" s="468"/>
      <c r="D125" s="454" t="s">
        <v>22</v>
      </c>
      <c r="E125" s="455"/>
      <c r="F125" s="449"/>
      <c r="G125" s="54"/>
      <c r="H125" s="10"/>
      <c r="I125" s="53">
        <v>5</v>
      </c>
      <c r="J125" s="433"/>
      <c r="K125" s="449"/>
      <c r="L125" s="54"/>
      <c r="M125" s="10"/>
      <c r="N125" s="53">
        <v>2</v>
      </c>
      <c r="O125" s="433"/>
      <c r="P125" s="449"/>
      <c r="Q125" s="54"/>
      <c r="R125" s="10"/>
      <c r="S125" s="53">
        <v>2</v>
      </c>
      <c r="T125" s="433"/>
      <c r="U125" s="449"/>
      <c r="V125" s="54"/>
      <c r="W125" s="10"/>
      <c r="X125" s="53">
        <v>0</v>
      </c>
      <c r="Y125" s="433"/>
      <c r="Z125" s="449"/>
      <c r="AA125" s="54"/>
      <c r="AB125" s="10"/>
      <c r="AC125" s="53">
        <v>0</v>
      </c>
      <c r="AD125" s="433"/>
      <c r="AE125" s="449"/>
      <c r="AF125" s="60"/>
      <c r="AG125" s="61"/>
      <c r="AH125" s="64">
        <v>0.2</v>
      </c>
      <c r="AI125" s="376"/>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row>
    <row r="126" spans="1:213" s="16" customFormat="1" ht="15" customHeight="1" thickBot="1" x14ac:dyDescent="0.4">
      <c r="A126" s="459"/>
      <c r="B126" s="462"/>
      <c r="C126" s="469"/>
      <c r="D126" s="456" t="s">
        <v>23</v>
      </c>
      <c r="E126" s="457"/>
      <c r="F126" s="449"/>
      <c r="G126" s="11">
        <f>G123-(G123*AF123)</f>
        <v>1.7999999999999998</v>
      </c>
      <c r="H126" s="12">
        <f>H124-(H124*AG124)</f>
        <v>4</v>
      </c>
      <c r="I126" s="12">
        <f>I125-(I125*AH125)</f>
        <v>4</v>
      </c>
      <c r="J126" s="13">
        <f>SUM(G126:I126)</f>
        <v>9.8000000000000007</v>
      </c>
      <c r="K126" s="449"/>
      <c r="L126" s="11">
        <f>L123-(L123*AF123)</f>
        <v>3</v>
      </c>
      <c r="M126" s="12">
        <f>M124-(M124*AG124)</f>
        <v>6</v>
      </c>
      <c r="N126" s="12">
        <f>N125-(N125*AH125)</f>
        <v>1.6</v>
      </c>
      <c r="O126" s="13">
        <f>SUM(L126:N126)</f>
        <v>10.6</v>
      </c>
      <c r="P126" s="449"/>
      <c r="Q126" s="11">
        <f>Q123-(Q123*AF123)</f>
        <v>3</v>
      </c>
      <c r="R126" s="12">
        <f>R124-(R124*AG124)</f>
        <v>5</v>
      </c>
      <c r="S126" s="12">
        <f>S125-(S125*AH125)</f>
        <v>1.6</v>
      </c>
      <c r="T126" s="13">
        <f>SUM(Q126:S126)</f>
        <v>9.6</v>
      </c>
      <c r="U126" s="449"/>
      <c r="V126" s="11">
        <f>V123-(V123*AF123)</f>
        <v>1.2</v>
      </c>
      <c r="W126" s="12">
        <f>W124-(W124*AG124)</f>
        <v>2</v>
      </c>
      <c r="X126" s="12">
        <f>X125-(X125*AH125)</f>
        <v>0</v>
      </c>
      <c r="Y126" s="13">
        <f>SUM(V126:X126)</f>
        <v>3.2</v>
      </c>
      <c r="Z126" s="449"/>
      <c r="AA126" s="11">
        <f>AA123-(AA123*AF123)</f>
        <v>0</v>
      </c>
      <c r="AB126" s="12">
        <f>AB124-(AB124*AG124)</f>
        <v>1</v>
      </c>
      <c r="AC126" s="12">
        <f>AC125-(AC125*AH125)</f>
        <v>0</v>
      </c>
      <c r="AD126" s="13">
        <f>SUM(AA126:AC126)</f>
        <v>1</v>
      </c>
      <c r="AE126" s="449"/>
      <c r="AF126" s="446"/>
      <c r="AG126" s="447"/>
      <c r="AH126" s="448"/>
      <c r="AI126" s="376"/>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row>
    <row r="127" spans="1:213" s="16" customFormat="1" ht="15" customHeight="1" thickBot="1" x14ac:dyDescent="0.4">
      <c r="A127" s="384"/>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76"/>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row>
    <row r="128" spans="1:213" s="16" customFormat="1" ht="15" customHeight="1" x14ac:dyDescent="0.35">
      <c r="A128" s="458">
        <f>A123+1</f>
        <v>18</v>
      </c>
      <c r="B128" s="460" t="s">
        <v>41</v>
      </c>
      <c r="C128" s="463" t="s">
        <v>7</v>
      </c>
      <c r="D128" s="452" t="s">
        <v>20</v>
      </c>
      <c r="E128" s="453"/>
      <c r="F128" s="449"/>
      <c r="G128" s="71">
        <v>8</v>
      </c>
      <c r="H128" s="66"/>
      <c r="I128" s="66"/>
      <c r="J128" s="403"/>
      <c r="K128" s="449"/>
      <c r="L128" s="71">
        <v>7</v>
      </c>
      <c r="M128" s="66"/>
      <c r="N128" s="66"/>
      <c r="O128" s="403"/>
      <c r="P128" s="449"/>
      <c r="Q128" s="71">
        <v>5</v>
      </c>
      <c r="R128" s="66"/>
      <c r="S128" s="66"/>
      <c r="T128" s="403"/>
      <c r="U128" s="449"/>
      <c r="V128" s="71">
        <v>1</v>
      </c>
      <c r="W128" s="66"/>
      <c r="X128" s="66"/>
      <c r="Y128" s="403"/>
      <c r="Z128" s="449"/>
      <c r="AA128" s="71">
        <v>2</v>
      </c>
      <c r="AB128" s="66"/>
      <c r="AC128" s="66"/>
      <c r="AD128" s="403"/>
      <c r="AE128" s="449"/>
      <c r="AF128" s="72">
        <v>0.4</v>
      </c>
      <c r="AG128" s="69"/>
      <c r="AH128" s="70"/>
      <c r="AI128" s="376"/>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row>
    <row r="129" spans="1:213" s="16" customFormat="1" ht="15" customHeight="1" x14ac:dyDescent="0.35">
      <c r="A129" s="401"/>
      <c r="B129" s="461"/>
      <c r="C129" s="464"/>
      <c r="D129" s="466" t="s">
        <v>21</v>
      </c>
      <c r="E129" s="455"/>
      <c r="F129" s="449"/>
      <c r="G129" s="9"/>
      <c r="H129" s="52">
        <v>13</v>
      </c>
      <c r="I129" s="8"/>
      <c r="J129" s="404"/>
      <c r="K129" s="449"/>
      <c r="L129" s="9"/>
      <c r="M129" s="52">
        <v>15</v>
      </c>
      <c r="N129" s="8"/>
      <c r="O129" s="404"/>
      <c r="P129" s="449"/>
      <c r="Q129" s="9"/>
      <c r="R129" s="52">
        <v>10</v>
      </c>
      <c r="S129" s="8"/>
      <c r="T129" s="404"/>
      <c r="U129" s="449"/>
      <c r="V129" s="9"/>
      <c r="W129" s="52">
        <v>10</v>
      </c>
      <c r="X129" s="8"/>
      <c r="Y129" s="404"/>
      <c r="Z129" s="449"/>
      <c r="AA129" s="9"/>
      <c r="AB129" s="52">
        <v>5</v>
      </c>
      <c r="AC129" s="8"/>
      <c r="AD129" s="404"/>
      <c r="AE129" s="449"/>
      <c r="AF129" s="58"/>
      <c r="AG129" s="63">
        <v>0.5</v>
      </c>
      <c r="AH129" s="59"/>
      <c r="AI129" s="376"/>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row>
    <row r="130" spans="1:213" s="16" customFormat="1" ht="15" customHeight="1" x14ac:dyDescent="0.35">
      <c r="A130" s="401"/>
      <c r="B130" s="461"/>
      <c r="C130" s="464"/>
      <c r="D130" s="454" t="s">
        <v>22</v>
      </c>
      <c r="E130" s="455"/>
      <c r="F130" s="449"/>
      <c r="G130" s="54"/>
      <c r="H130" s="10"/>
      <c r="I130" s="53">
        <v>5</v>
      </c>
      <c r="J130" s="433"/>
      <c r="K130" s="449"/>
      <c r="L130" s="54"/>
      <c r="M130" s="10"/>
      <c r="N130" s="53">
        <v>5</v>
      </c>
      <c r="O130" s="433"/>
      <c r="P130" s="449"/>
      <c r="Q130" s="54"/>
      <c r="R130" s="10"/>
      <c r="S130" s="53">
        <v>2</v>
      </c>
      <c r="T130" s="433"/>
      <c r="U130" s="449"/>
      <c r="V130" s="54"/>
      <c r="W130" s="10"/>
      <c r="X130" s="53">
        <v>0.5</v>
      </c>
      <c r="Y130" s="433"/>
      <c r="Z130" s="449"/>
      <c r="AA130" s="54"/>
      <c r="AB130" s="10"/>
      <c r="AC130" s="53">
        <v>1</v>
      </c>
      <c r="AD130" s="433"/>
      <c r="AE130" s="449"/>
      <c r="AF130" s="60"/>
      <c r="AG130" s="61"/>
      <c r="AH130" s="64">
        <v>0.2</v>
      </c>
      <c r="AI130" s="376"/>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row>
    <row r="131" spans="1:213" s="16" customFormat="1" ht="15" customHeight="1" thickBot="1" x14ac:dyDescent="0.4">
      <c r="A131" s="459"/>
      <c r="B131" s="462"/>
      <c r="C131" s="465"/>
      <c r="D131" s="456" t="s">
        <v>23</v>
      </c>
      <c r="E131" s="457"/>
      <c r="F131" s="449"/>
      <c r="G131" s="11">
        <f>G128-(G128*AF128)</f>
        <v>4.8</v>
      </c>
      <c r="H131" s="12">
        <f>H129-(H129*AG129)</f>
        <v>6.5</v>
      </c>
      <c r="I131" s="12">
        <f>I130-(I130*AH130)</f>
        <v>4</v>
      </c>
      <c r="J131" s="13">
        <f>SUM(G131:I131)</f>
        <v>15.3</v>
      </c>
      <c r="K131" s="449"/>
      <c r="L131" s="11">
        <f>L128-(L128*AF128)</f>
        <v>4.1999999999999993</v>
      </c>
      <c r="M131" s="12">
        <f>M129-(M129*AG129)</f>
        <v>7.5</v>
      </c>
      <c r="N131" s="12">
        <f>N130-(N130*AH130)</f>
        <v>4</v>
      </c>
      <c r="O131" s="13">
        <f>SUM(L131:N131)</f>
        <v>15.7</v>
      </c>
      <c r="P131" s="449"/>
      <c r="Q131" s="11">
        <f>Q128-(Q128*AF128)</f>
        <v>3</v>
      </c>
      <c r="R131" s="12">
        <f>R129-(R129*AG129)</f>
        <v>5</v>
      </c>
      <c r="S131" s="12">
        <f>S130-(S130*AH130)</f>
        <v>1.6</v>
      </c>
      <c r="T131" s="13">
        <f>SUM(Q131:S131)</f>
        <v>9.6</v>
      </c>
      <c r="U131" s="449"/>
      <c r="V131" s="11">
        <f>V128-(V128*AF128)</f>
        <v>0.6</v>
      </c>
      <c r="W131" s="12">
        <f>W129-(W129*AG129)</f>
        <v>5</v>
      </c>
      <c r="X131" s="12">
        <f>X130-(X130*AH130)</f>
        <v>0.4</v>
      </c>
      <c r="Y131" s="13">
        <f>SUM(V131:X131)</f>
        <v>6</v>
      </c>
      <c r="Z131" s="449"/>
      <c r="AA131" s="11">
        <f>AA128-(AA128*AF128)</f>
        <v>1.2</v>
      </c>
      <c r="AB131" s="12">
        <f>AB129-(AB129*AG129)</f>
        <v>2.5</v>
      </c>
      <c r="AC131" s="12">
        <f>AC130-(AC130*AH130)</f>
        <v>0.8</v>
      </c>
      <c r="AD131" s="13">
        <f>SUM(AA131:AC131)</f>
        <v>4.5</v>
      </c>
      <c r="AE131" s="449"/>
      <c r="AF131" s="446"/>
      <c r="AG131" s="447"/>
      <c r="AH131" s="448"/>
      <c r="AI131" s="376"/>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row>
    <row r="132" spans="1:213" s="16" customFormat="1" ht="15" customHeight="1" thickBot="1" x14ac:dyDescent="0.4">
      <c r="A132" s="384"/>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76"/>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row>
    <row r="133" spans="1:213" s="16" customFormat="1" ht="15" customHeight="1" x14ac:dyDescent="0.35">
      <c r="A133" s="458">
        <f>A128+1</f>
        <v>19</v>
      </c>
      <c r="B133" s="460" t="s">
        <v>42</v>
      </c>
      <c r="C133" s="463" t="s">
        <v>8</v>
      </c>
      <c r="D133" s="452" t="s">
        <v>20</v>
      </c>
      <c r="E133" s="453"/>
      <c r="F133" s="449"/>
      <c r="G133" s="71">
        <v>2</v>
      </c>
      <c r="H133" s="66"/>
      <c r="I133" s="66"/>
      <c r="J133" s="403"/>
      <c r="K133" s="449"/>
      <c r="L133" s="71">
        <v>4</v>
      </c>
      <c r="M133" s="66"/>
      <c r="N133" s="66"/>
      <c r="O133" s="403"/>
      <c r="P133" s="449"/>
      <c r="Q133" s="71">
        <v>3</v>
      </c>
      <c r="R133" s="66"/>
      <c r="S133" s="66"/>
      <c r="T133" s="403"/>
      <c r="U133" s="449"/>
      <c r="V133" s="71">
        <v>2</v>
      </c>
      <c r="W133" s="66"/>
      <c r="X133" s="66"/>
      <c r="Y133" s="403"/>
      <c r="Z133" s="449"/>
      <c r="AA133" s="71">
        <v>2</v>
      </c>
      <c r="AB133" s="66"/>
      <c r="AC133" s="66"/>
      <c r="AD133" s="403"/>
      <c r="AE133" s="449"/>
      <c r="AF133" s="72">
        <v>0</v>
      </c>
      <c r="AG133" s="69"/>
      <c r="AH133" s="70"/>
      <c r="AI133" s="376"/>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row>
    <row r="134" spans="1:213" s="16" customFormat="1" ht="15" customHeight="1" x14ac:dyDescent="0.35">
      <c r="A134" s="401"/>
      <c r="B134" s="461"/>
      <c r="C134" s="464"/>
      <c r="D134" s="466" t="s">
        <v>21</v>
      </c>
      <c r="E134" s="455"/>
      <c r="F134" s="449"/>
      <c r="G134" s="9"/>
      <c r="H134" s="52">
        <v>2</v>
      </c>
      <c r="I134" s="8"/>
      <c r="J134" s="404"/>
      <c r="K134" s="449"/>
      <c r="L134" s="9"/>
      <c r="M134" s="52">
        <v>6</v>
      </c>
      <c r="N134" s="8"/>
      <c r="O134" s="404"/>
      <c r="P134" s="449"/>
      <c r="Q134" s="9"/>
      <c r="R134" s="52">
        <v>2</v>
      </c>
      <c r="S134" s="8"/>
      <c r="T134" s="404"/>
      <c r="U134" s="449"/>
      <c r="V134" s="9"/>
      <c r="W134" s="52">
        <v>2</v>
      </c>
      <c r="X134" s="8"/>
      <c r="Y134" s="404"/>
      <c r="Z134" s="449"/>
      <c r="AA134" s="9"/>
      <c r="AB134" s="52">
        <v>2</v>
      </c>
      <c r="AC134" s="8"/>
      <c r="AD134" s="404"/>
      <c r="AE134" s="449"/>
      <c r="AF134" s="58"/>
      <c r="AG134" s="63">
        <v>0</v>
      </c>
      <c r="AH134" s="59"/>
      <c r="AI134" s="376"/>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row>
    <row r="135" spans="1:213" s="16" customFormat="1" ht="15" customHeight="1" x14ac:dyDescent="0.35">
      <c r="A135" s="401"/>
      <c r="B135" s="461"/>
      <c r="C135" s="464"/>
      <c r="D135" s="454" t="s">
        <v>22</v>
      </c>
      <c r="E135" s="455"/>
      <c r="F135" s="449"/>
      <c r="G135" s="54"/>
      <c r="H135" s="10"/>
      <c r="I135" s="53">
        <v>1</v>
      </c>
      <c r="J135" s="433"/>
      <c r="K135" s="449"/>
      <c r="L135" s="54"/>
      <c r="M135" s="10"/>
      <c r="N135" s="53">
        <v>2</v>
      </c>
      <c r="O135" s="433"/>
      <c r="P135" s="449"/>
      <c r="Q135" s="54"/>
      <c r="R135" s="10"/>
      <c r="S135" s="53">
        <v>1</v>
      </c>
      <c r="T135" s="433"/>
      <c r="U135" s="449"/>
      <c r="V135" s="54"/>
      <c r="W135" s="10"/>
      <c r="X135" s="53">
        <v>1</v>
      </c>
      <c r="Y135" s="433"/>
      <c r="Z135" s="449"/>
      <c r="AA135" s="54"/>
      <c r="AB135" s="10"/>
      <c r="AC135" s="53">
        <v>0</v>
      </c>
      <c r="AD135" s="433"/>
      <c r="AE135" s="449"/>
      <c r="AF135" s="60"/>
      <c r="AG135" s="61"/>
      <c r="AH135" s="64">
        <v>0</v>
      </c>
      <c r="AI135" s="376"/>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row>
    <row r="136" spans="1:213" s="16" customFormat="1" ht="15" customHeight="1" thickBot="1" x14ac:dyDescent="0.4">
      <c r="A136" s="459"/>
      <c r="B136" s="462"/>
      <c r="C136" s="465"/>
      <c r="D136" s="456" t="s">
        <v>23</v>
      </c>
      <c r="E136" s="457"/>
      <c r="F136" s="449"/>
      <c r="G136" s="11">
        <f>G133-(G133*AF133)</f>
        <v>2</v>
      </c>
      <c r="H136" s="12">
        <f>H134-(H134*AG134)</f>
        <v>2</v>
      </c>
      <c r="I136" s="12">
        <f>I135-(I135*AH135)</f>
        <v>1</v>
      </c>
      <c r="J136" s="13">
        <f>SUM(G136:I136)</f>
        <v>5</v>
      </c>
      <c r="K136" s="449"/>
      <c r="L136" s="11">
        <f>L133-(L133*AF133)</f>
        <v>4</v>
      </c>
      <c r="M136" s="12">
        <f>M134-(M134*AG134)</f>
        <v>6</v>
      </c>
      <c r="N136" s="12">
        <f>N135-(N135*AH135)</f>
        <v>2</v>
      </c>
      <c r="O136" s="13">
        <f>SUM(L136:N136)</f>
        <v>12</v>
      </c>
      <c r="P136" s="449"/>
      <c r="Q136" s="11">
        <f>Q133-(Q133*AF133)</f>
        <v>3</v>
      </c>
      <c r="R136" s="12">
        <f>R134-(R134*AG134)</f>
        <v>2</v>
      </c>
      <c r="S136" s="12">
        <f>S135-(S135*AH135)</f>
        <v>1</v>
      </c>
      <c r="T136" s="13">
        <f>SUM(Q136:S136)</f>
        <v>6</v>
      </c>
      <c r="U136" s="449"/>
      <c r="V136" s="11">
        <f>V133-(V133*AF133)</f>
        <v>2</v>
      </c>
      <c r="W136" s="12">
        <f>W134-(W134*AG134)</f>
        <v>2</v>
      </c>
      <c r="X136" s="12">
        <f>X135-(X135*AH135)</f>
        <v>1</v>
      </c>
      <c r="Y136" s="13">
        <f>SUM(V136:X136)</f>
        <v>5</v>
      </c>
      <c r="Z136" s="449"/>
      <c r="AA136" s="11">
        <f>AA133-(AA133*AF133)</f>
        <v>2</v>
      </c>
      <c r="AB136" s="12">
        <f>AB134-(AB134*AG134)</f>
        <v>2</v>
      </c>
      <c r="AC136" s="12">
        <f>AC135-(AC135*AH135)</f>
        <v>0</v>
      </c>
      <c r="AD136" s="13">
        <f>SUM(AA136:AC136)</f>
        <v>4</v>
      </c>
      <c r="AE136" s="449"/>
      <c r="AF136" s="446"/>
      <c r="AG136" s="447"/>
      <c r="AH136" s="448"/>
      <c r="AI136" s="376"/>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row>
    <row r="137" spans="1:213" s="16" customFormat="1" ht="15" customHeight="1" thickBot="1" x14ac:dyDescent="0.4">
      <c r="A137" s="384"/>
      <c r="B137" s="384"/>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c r="AG137" s="384"/>
      <c r="AH137" s="384"/>
      <c r="AI137" s="376"/>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row>
    <row r="138" spans="1:213" s="16" customFormat="1" ht="15" customHeight="1" x14ac:dyDescent="0.35">
      <c r="A138" s="458">
        <v>20</v>
      </c>
      <c r="B138" s="460" t="s">
        <v>157</v>
      </c>
      <c r="C138" s="463" t="s">
        <v>10</v>
      </c>
      <c r="D138" s="452" t="s">
        <v>20</v>
      </c>
      <c r="E138" s="453"/>
      <c r="F138" s="449"/>
      <c r="G138" s="71">
        <v>0</v>
      </c>
      <c r="H138" s="66"/>
      <c r="I138" s="66"/>
      <c r="J138" s="403"/>
      <c r="K138" s="449"/>
      <c r="L138" s="71">
        <v>5</v>
      </c>
      <c r="M138" s="66"/>
      <c r="N138" s="66"/>
      <c r="O138" s="403"/>
      <c r="P138" s="449"/>
      <c r="Q138" s="71">
        <v>5</v>
      </c>
      <c r="R138" s="66"/>
      <c r="S138" s="66"/>
      <c r="T138" s="403"/>
      <c r="U138" s="449"/>
      <c r="V138" s="71">
        <v>5</v>
      </c>
      <c r="W138" s="66"/>
      <c r="X138" s="66"/>
      <c r="Y138" s="403"/>
      <c r="Z138" s="449"/>
      <c r="AA138" s="71">
        <v>5</v>
      </c>
      <c r="AB138" s="66"/>
      <c r="AC138" s="66"/>
      <c r="AD138" s="403"/>
      <c r="AE138" s="449"/>
      <c r="AF138" s="72">
        <v>0.5</v>
      </c>
      <c r="AG138" s="69"/>
      <c r="AH138" s="70"/>
      <c r="AI138" s="376"/>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row>
    <row r="139" spans="1:213" s="16" customFormat="1" ht="15" customHeight="1" x14ac:dyDescent="0.35">
      <c r="A139" s="401"/>
      <c r="B139" s="461"/>
      <c r="C139" s="464"/>
      <c r="D139" s="466" t="s">
        <v>21</v>
      </c>
      <c r="E139" s="455"/>
      <c r="F139" s="449"/>
      <c r="G139" s="9"/>
      <c r="H139" s="52">
        <v>0</v>
      </c>
      <c r="I139" s="8"/>
      <c r="J139" s="404"/>
      <c r="K139" s="449"/>
      <c r="L139" s="9"/>
      <c r="M139" s="52">
        <v>3</v>
      </c>
      <c r="N139" s="8"/>
      <c r="O139" s="404"/>
      <c r="P139" s="449"/>
      <c r="Q139" s="9"/>
      <c r="R139" s="52">
        <v>2</v>
      </c>
      <c r="S139" s="8"/>
      <c r="T139" s="404"/>
      <c r="U139" s="449"/>
      <c r="V139" s="9"/>
      <c r="W139" s="52">
        <v>2</v>
      </c>
      <c r="X139" s="8"/>
      <c r="Y139" s="404"/>
      <c r="Z139" s="449"/>
      <c r="AA139" s="9"/>
      <c r="AB139" s="52">
        <v>2</v>
      </c>
      <c r="AC139" s="8"/>
      <c r="AD139" s="404"/>
      <c r="AE139" s="449"/>
      <c r="AF139" s="58"/>
      <c r="AG139" s="63">
        <v>0.5</v>
      </c>
      <c r="AH139" s="59"/>
      <c r="AI139" s="376"/>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row>
    <row r="140" spans="1:213" s="16" customFormat="1" ht="15" customHeight="1" x14ac:dyDescent="0.35">
      <c r="A140" s="401"/>
      <c r="B140" s="461"/>
      <c r="C140" s="464"/>
      <c r="D140" s="454" t="s">
        <v>22</v>
      </c>
      <c r="E140" s="455"/>
      <c r="F140" s="449"/>
      <c r="G140" s="54"/>
      <c r="H140" s="10"/>
      <c r="I140" s="53">
        <v>0</v>
      </c>
      <c r="J140" s="433"/>
      <c r="K140" s="449"/>
      <c r="L140" s="54"/>
      <c r="M140" s="10"/>
      <c r="N140" s="53">
        <v>0</v>
      </c>
      <c r="O140" s="433"/>
      <c r="P140" s="449"/>
      <c r="Q140" s="54"/>
      <c r="R140" s="10"/>
      <c r="S140" s="53">
        <v>0</v>
      </c>
      <c r="T140" s="433"/>
      <c r="U140" s="449"/>
      <c r="V140" s="54"/>
      <c r="W140" s="10"/>
      <c r="X140" s="53">
        <v>0</v>
      </c>
      <c r="Y140" s="433"/>
      <c r="Z140" s="449"/>
      <c r="AA140" s="54"/>
      <c r="AB140" s="10"/>
      <c r="AC140" s="53">
        <v>0</v>
      </c>
      <c r="AD140" s="433"/>
      <c r="AE140" s="449"/>
      <c r="AF140" s="60"/>
      <c r="AG140" s="61"/>
      <c r="AH140" s="64">
        <v>0</v>
      </c>
      <c r="AI140" s="376"/>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row>
    <row r="141" spans="1:213" s="16" customFormat="1" ht="15" customHeight="1" thickBot="1" x14ac:dyDescent="0.4">
      <c r="A141" s="459"/>
      <c r="B141" s="462"/>
      <c r="C141" s="465"/>
      <c r="D141" s="456" t="s">
        <v>23</v>
      </c>
      <c r="E141" s="457"/>
      <c r="F141" s="449"/>
      <c r="G141" s="11">
        <f>G138-(G138*AF138)</f>
        <v>0</v>
      </c>
      <c r="H141" s="12">
        <f>H139-(H139*AG139)</f>
        <v>0</v>
      </c>
      <c r="I141" s="12">
        <f>I140-(I140*AH140)</f>
        <v>0</v>
      </c>
      <c r="J141" s="13">
        <f>SUM(G141:I141)</f>
        <v>0</v>
      </c>
      <c r="K141" s="449"/>
      <c r="L141" s="11">
        <f>L138-(L138*AF138)</f>
        <v>2.5</v>
      </c>
      <c r="M141" s="12">
        <f>M139-(M139*AG139)</f>
        <v>1.5</v>
      </c>
      <c r="N141" s="12">
        <f>N140-(N140*AH140)</f>
        <v>0</v>
      </c>
      <c r="O141" s="13">
        <f>SUM(L141:N141)</f>
        <v>4</v>
      </c>
      <c r="P141" s="449"/>
      <c r="Q141" s="11">
        <f>Q138-(Q138*AF138)</f>
        <v>2.5</v>
      </c>
      <c r="R141" s="12">
        <f>R139-(R139*AG139)</f>
        <v>1</v>
      </c>
      <c r="S141" s="12">
        <f>S140-(S140*AH140)</f>
        <v>0</v>
      </c>
      <c r="T141" s="13">
        <f>SUM(Q141:S141)</f>
        <v>3.5</v>
      </c>
      <c r="U141" s="449"/>
      <c r="V141" s="11">
        <f>V138-(V138*AF138)</f>
        <v>2.5</v>
      </c>
      <c r="W141" s="12">
        <f>W139-(W139*AG139)</f>
        <v>1</v>
      </c>
      <c r="X141" s="12">
        <f>X140-(X140*AH140)</f>
        <v>0</v>
      </c>
      <c r="Y141" s="13">
        <f>SUM(V141:X141)</f>
        <v>3.5</v>
      </c>
      <c r="Z141" s="449"/>
      <c r="AA141" s="11">
        <f>AA138-(AA138*AF138)</f>
        <v>2.5</v>
      </c>
      <c r="AB141" s="12">
        <f>AB139-(AB139*AG139)</f>
        <v>1</v>
      </c>
      <c r="AC141" s="12">
        <f>AC140-(AC140*AH140)</f>
        <v>0</v>
      </c>
      <c r="AD141" s="13">
        <f>SUM(AA141:AC141)</f>
        <v>3.5</v>
      </c>
      <c r="AE141" s="449"/>
      <c r="AF141" s="446"/>
      <c r="AG141" s="447"/>
      <c r="AH141" s="448"/>
      <c r="AI141" s="376"/>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row>
    <row r="142" spans="1:213" s="16" customFormat="1" ht="15" customHeight="1" thickBot="1" x14ac:dyDescent="0.4">
      <c r="A142" s="384"/>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c r="AG142" s="384"/>
      <c r="AH142" s="384"/>
      <c r="AI142" s="376"/>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row>
    <row r="143" spans="1:213" s="16" customFormat="1" ht="15" customHeight="1" x14ac:dyDescent="0.35">
      <c r="A143" s="458">
        <v>21</v>
      </c>
      <c r="B143" s="460" t="s">
        <v>158</v>
      </c>
      <c r="C143" s="463" t="s">
        <v>11</v>
      </c>
      <c r="D143" s="452" t="s">
        <v>20</v>
      </c>
      <c r="E143" s="453"/>
      <c r="F143" s="449"/>
      <c r="G143" s="71">
        <v>0</v>
      </c>
      <c r="H143" s="66"/>
      <c r="I143" s="66"/>
      <c r="J143" s="403"/>
      <c r="K143" s="449"/>
      <c r="L143" s="71">
        <v>3</v>
      </c>
      <c r="M143" s="66"/>
      <c r="N143" s="66"/>
      <c r="O143" s="403"/>
      <c r="P143" s="449"/>
      <c r="Q143" s="71">
        <v>4</v>
      </c>
      <c r="R143" s="66"/>
      <c r="S143" s="66"/>
      <c r="T143" s="403"/>
      <c r="U143" s="449"/>
      <c r="V143" s="71">
        <v>4</v>
      </c>
      <c r="W143" s="66"/>
      <c r="X143" s="66"/>
      <c r="Y143" s="403"/>
      <c r="Z143" s="449"/>
      <c r="AA143" s="71">
        <v>5</v>
      </c>
      <c r="AB143" s="66"/>
      <c r="AC143" s="66"/>
      <c r="AD143" s="403"/>
      <c r="AE143" s="449"/>
      <c r="AF143" s="72">
        <v>0.4</v>
      </c>
      <c r="AG143" s="69"/>
      <c r="AH143" s="70"/>
      <c r="AI143" s="376"/>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row>
    <row r="144" spans="1:213" s="16" customFormat="1" ht="15" customHeight="1" x14ac:dyDescent="0.35">
      <c r="A144" s="401"/>
      <c r="B144" s="461"/>
      <c r="C144" s="464"/>
      <c r="D144" s="466" t="s">
        <v>21</v>
      </c>
      <c r="E144" s="455"/>
      <c r="F144" s="449"/>
      <c r="G144" s="9"/>
      <c r="H144" s="52">
        <v>0</v>
      </c>
      <c r="I144" s="8"/>
      <c r="J144" s="404"/>
      <c r="K144" s="449"/>
      <c r="L144" s="9"/>
      <c r="M144" s="52">
        <v>0</v>
      </c>
      <c r="N144" s="8"/>
      <c r="O144" s="404"/>
      <c r="P144" s="449"/>
      <c r="Q144" s="9"/>
      <c r="R144" s="52">
        <v>0</v>
      </c>
      <c r="S144" s="8"/>
      <c r="T144" s="404"/>
      <c r="U144" s="449"/>
      <c r="V144" s="9"/>
      <c r="W144" s="52">
        <v>0</v>
      </c>
      <c r="X144" s="8"/>
      <c r="Y144" s="404"/>
      <c r="Z144" s="449"/>
      <c r="AA144" s="9"/>
      <c r="AB144" s="52">
        <v>2</v>
      </c>
      <c r="AC144" s="8"/>
      <c r="AD144" s="404"/>
      <c r="AE144" s="449"/>
      <c r="AF144" s="58"/>
      <c r="AG144" s="63">
        <v>0.5</v>
      </c>
      <c r="AH144" s="59"/>
      <c r="AI144" s="376"/>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row>
    <row r="145" spans="1:213" s="16" customFormat="1" ht="15" customHeight="1" x14ac:dyDescent="0.35">
      <c r="A145" s="401"/>
      <c r="B145" s="461"/>
      <c r="C145" s="464"/>
      <c r="D145" s="454" t="s">
        <v>22</v>
      </c>
      <c r="E145" s="455"/>
      <c r="F145" s="449"/>
      <c r="G145" s="54"/>
      <c r="H145" s="10"/>
      <c r="I145" s="53">
        <v>0</v>
      </c>
      <c r="J145" s="433"/>
      <c r="K145" s="449"/>
      <c r="L145" s="54"/>
      <c r="M145" s="10"/>
      <c r="N145" s="53">
        <v>0</v>
      </c>
      <c r="O145" s="433"/>
      <c r="P145" s="449"/>
      <c r="Q145" s="54"/>
      <c r="R145" s="10"/>
      <c r="S145" s="53">
        <v>0</v>
      </c>
      <c r="T145" s="433"/>
      <c r="U145" s="449"/>
      <c r="V145" s="54"/>
      <c r="W145" s="10"/>
      <c r="X145" s="53">
        <v>0</v>
      </c>
      <c r="Y145" s="433"/>
      <c r="Z145" s="449"/>
      <c r="AA145" s="54"/>
      <c r="AB145" s="10"/>
      <c r="AC145" s="53">
        <v>0</v>
      </c>
      <c r="AD145" s="433"/>
      <c r="AE145" s="449"/>
      <c r="AF145" s="60"/>
      <c r="AG145" s="61"/>
      <c r="AH145" s="64">
        <v>0</v>
      </c>
      <c r="AI145" s="376"/>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row>
    <row r="146" spans="1:213" s="16" customFormat="1" ht="15" customHeight="1" thickBot="1" x14ac:dyDescent="0.4">
      <c r="A146" s="459"/>
      <c r="B146" s="462"/>
      <c r="C146" s="465"/>
      <c r="D146" s="456" t="s">
        <v>23</v>
      </c>
      <c r="E146" s="457"/>
      <c r="F146" s="449"/>
      <c r="G146" s="11">
        <f>G143-(G143*AF143)</f>
        <v>0</v>
      </c>
      <c r="H146" s="12">
        <f>H144-(H144*AG144)</f>
        <v>0</v>
      </c>
      <c r="I146" s="12">
        <f>I145-(I145*AH145)</f>
        <v>0</v>
      </c>
      <c r="J146" s="13">
        <f>SUM(G146:I146)</f>
        <v>0</v>
      </c>
      <c r="K146" s="449"/>
      <c r="L146" s="11">
        <f>L143-(L143*AF143)</f>
        <v>1.7999999999999998</v>
      </c>
      <c r="M146" s="12">
        <f>M144-(M144*AG144)</f>
        <v>0</v>
      </c>
      <c r="N146" s="12">
        <f>N145-(N145*AH145)</f>
        <v>0</v>
      </c>
      <c r="O146" s="13">
        <f>SUM(L146:N146)</f>
        <v>1.7999999999999998</v>
      </c>
      <c r="P146" s="449"/>
      <c r="Q146" s="11">
        <f>Q143-(Q143*AF143)</f>
        <v>2.4</v>
      </c>
      <c r="R146" s="12">
        <f>R144-(R144*AG144)</f>
        <v>0</v>
      </c>
      <c r="S146" s="12">
        <f>S145-(S145*AH145)</f>
        <v>0</v>
      </c>
      <c r="T146" s="13">
        <f>SUM(Q146:S146)</f>
        <v>2.4</v>
      </c>
      <c r="U146" s="449"/>
      <c r="V146" s="11">
        <f>V143-(V143*AF143)</f>
        <v>2.4</v>
      </c>
      <c r="W146" s="12">
        <f>W144-(W144*AG144)</f>
        <v>0</v>
      </c>
      <c r="X146" s="12">
        <f>X145-(X145*AH145)</f>
        <v>0</v>
      </c>
      <c r="Y146" s="13">
        <f>SUM(V146:X146)</f>
        <v>2.4</v>
      </c>
      <c r="Z146" s="449"/>
      <c r="AA146" s="11">
        <f>AA143-(AA143*AF143)</f>
        <v>3</v>
      </c>
      <c r="AB146" s="12">
        <f>AB144-(AB144*AG144)</f>
        <v>1</v>
      </c>
      <c r="AC146" s="12">
        <f>AC145-(AC145*AH145)</f>
        <v>0</v>
      </c>
      <c r="AD146" s="13">
        <f>SUM(AA146:AC146)</f>
        <v>4</v>
      </c>
      <c r="AE146" s="449"/>
      <c r="AF146" s="446"/>
      <c r="AG146" s="447"/>
      <c r="AH146" s="448"/>
      <c r="AI146" s="376"/>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row>
    <row r="147" spans="1:213" s="16" customFormat="1" ht="15" customHeight="1" thickBot="1" x14ac:dyDescent="0.4">
      <c r="A147" s="384"/>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76"/>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row>
    <row r="148" spans="1:213" s="16" customFormat="1" ht="15" customHeight="1" x14ac:dyDescent="0.35">
      <c r="A148" s="458">
        <v>22</v>
      </c>
      <c r="B148" s="460" t="s">
        <v>159</v>
      </c>
      <c r="C148" s="463" t="s">
        <v>12</v>
      </c>
      <c r="D148" s="452" t="s">
        <v>20</v>
      </c>
      <c r="E148" s="453"/>
      <c r="F148" s="449"/>
      <c r="G148" s="71">
        <v>1</v>
      </c>
      <c r="H148" s="66"/>
      <c r="I148" s="66"/>
      <c r="J148" s="403"/>
      <c r="K148" s="449"/>
      <c r="L148" s="71">
        <v>2</v>
      </c>
      <c r="M148" s="66"/>
      <c r="N148" s="66"/>
      <c r="O148" s="403"/>
      <c r="P148" s="449"/>
      <c r="Q148" s="71">
        <v>1</v>
      </c>
      <c r="R148" s="66"/>
      <c r="S148" s="66"/>
      <c r="T148" s="403"/>
      <c r="U148" s="449"/>
      <c r="V148" s="71">
        <v>1</v>
      </c>
      <c r="W148" s="66"/>
      <c r="X148" s="66"/>
      <c r="Y148" s="403"/>
      <c r="Z148" s="449"/>
      <c r="AA148" s="71">
        <v>1</v>
      </c>
      <c r="AB148" s="66"/>
      <c r="AC148" s="66"/>
      <c r="AD148" s="403"/>
      <c r="AE148" s="449"/>
      <c r="AF148" s="72">
        <v>0.2</v>
      </c>
      <c r="AG148" s="69"/>
      <c r="AH148" s="70"/>
      <c r="AI148" s="376"/>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row>
    <row r="149" spans="1:213" s="16" customFormat="1" ht="15" customHeight="1" x14ac:dyDescent="0.35">
      <c r="A149" s="401"/>
      <c r="B149" s="461"/>
      <c r="C149" s="464"/>
      <c r="D149" s="466" t="s">
        <v>21</v>
      </c>
      <c r="E149" s="455"/>
      <c r="F149" s="449"/>
      <c r="G149" s="9"/>
      <c r="H149" s="52">
        <v>0</v>
      </c>
      <c r="I149" s="8"/>
      <c r="J149" s="404"/>
      <c r="K149" s="449"/>
      <c r="L149" s="9"/>
      <c r="M149" s="52">
        <v>1</v>
      </c>
      <c r="N149" s="8"/>
      <c r="O149" s="404"/>
      <c r="P149" s="449"/>
      <c r="Q149" s="9"/>
      <c r="R149" s="52">
        <v>1</v>
      </c>
      <c r="S149" s="8"/>
      <c r="T149" s="404"/>
      <c r="U149" s="449"/>
      <c r="V149" s="9"/>
      <c r="W149" s="52">
        <v>1</v>
      </c>
      <c r="X149" s="8"/>
      <c r="Y149" s="404"/>
      <c r="Z149" s="449"/>
      <c r="AA149" s="9"/>
      <c r="AB149" s="52">
        <v>1</v>
      </c>
      <c r="AC149" s="8"/>
      <c r="AD149" s="404"/>
      <c r="AE149" s="449"/>
      <c r="AF149" s="58"/>
      <c r="AG149" s="63">
        <v>0.4</v>
      </c>
      <c r="AH149" s="59"/>
      <c r="AI149" s="376"/>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row>
    <row r="150" spans="1:213" s="16" customFormat="1" ht="15" customHeight="1" x14ac:dyDescent="0.35">
      <c r="A150" s="401"/>
      <c r="B150" s="461"/>
      <c r="C150" s="464"/>
      <c r="D150" s="454" t="s">
        <v>22</v>
      </c>
      <c r="E150" s="455"/>
      <c r="F150" s="449"/>
      <c r="G150" s="54"/>
      <c r="H150" s="10"/>
      <c r="I150" s="53">
        <v>0</v>
      </c>
      <c r="J150" s="433"/>
      <c r="K150" s="449"/>
      <c r="L150" s="54"/>
      <c r="M150" s="10"/>
      <c r="N150" s="53">
        <v>0</v>
      </c>
      <c r="O150" s="433"/>
      <c r="P150" s="449"/>
      <c r="Q150" s="54"/>
      <c r="R150" s="10"/>
      <c r="S150" s="53">
        <v>0</v>
      </c>
      <c r="T150" s="433"/>
      <c r="U150" s="449"/>
      <c r="V150" s="54"/>
      <c r="W150" s="10"/>
      <c r="X150" s="53">
        <v>0</v>
      </c>
      <c r="Y150" s="433"/>
      <c r="Z150" s="449"/>
      <c r="AA150" s="54"/>
      <c r="AB150" s="10"/>
      <c r="AC150" s="53">
        <v>0</v>
      </c>
      <c r="AD150" s="433"/>
      <c r="AE150" s="449"/>
      <c r="AF150" s="60"/>
      <c r="AG150" s="61"/>
      <c r="AH150" s="64">
        <v>0</v>
      </c>
      <c r="AI150" s="376"/>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row>
    <row r="151" spans="1:213" s="16" customFormat="1" ht="15" customHeight="1" thickBot="1" x14ac:dyDescent="0.4">
      <c r="A151" s="459"/>
      <c r="B151" s="462"/>
      <c r="C151" s="465"/>
      <c r="D151" s="456" t="s">
        <v>23</v>
      </c>
      <c r="E151" s="457"/>
      <c r="F151" s="449"/>
      <c r="G151" s="11">
        <f>G148-(G148*AF148)</f>
        <v>0.8</v>
      </c>
      <c r="H151" s="12">
        <f>H149-(H149*AG149)</f>
        <v>0</v>
      </c>
      <c r="I151" s="12">
        <f>I150-(I150*AH150)</f>
        <v>0</v>
      </c>
      <c r="J151" s="13">
        <f>SUM(G151:I151)</f>
        <v>0.8</v>
      </c>
      <c r="K151" s="449"/>
      <c r="L151" s="11">
        <f>L148-(L148*AF148)</f>
        <v>1.6</v>
      </c>
      <c r="M151" s="12">
        <f>M149-(M149*AG149)</f>
        <v>0.6</v>
      </c>
      <c r="N151" s="12">
        <f>N150-(N150*AH150)</f>
        <v>0</v>
      </c>
      <c r="O151" s="13">
        <f>SUM(L151:N151)</f>
        <v>2.2000000000000002</v>
      </c>
      <c r="P151" s="449"/>
      <c r="Q151" s="11">
        <f>Q148-(Q148*AF148)</f>
        <v>0.8</v>
      </c>
      <c r="R151" s="12">
        <f>R149-(R149*AG149)</f>
        <v>0.6</v>
      </c>
      <c r="S151" s="12">
        <f>S150-(S150*AH150)</f>
        <v>0</v>
      </c>
      <c r="T151" s="13">
        <f>SUM(Q151:S151)</f>
        <v>1.4</v>
      </c>
      <c r="U151" s="449"/>
      <c r="V151" s="11">
        <f>V148-(V148*AF148)</f>
        <v>0.8</v>
      </c>
      <c r="W151" s="12">
        <f>W149-(W149*AG149)</f>
        <v>0.6</v>
      </c>
      <c r="X151" s="12">
        <f>X150-(X150*AH150)</f>
        <v>0</v>
      </c>
      <c r="Y151" s="13">
        <f>SUM(V151:X151)</f>
        <v>1.4</v>
      </c>
      <c r="Z151" s="449"/>
      <c r="AA151" s="11">
        <f>AA148-(AA148*AF148)</f>
        <v>0.8</v>
      </c>
      <c r="AB151" s="12">
        <f>AB149-(AB149*AG149)</f>
        <v>0.6</v>
      </c>
      <c r="AC151" s="12">
        <f>AC150-(AC150*AH150)</f>
        <v>0</v>
      </c>
      <c r="AD151" s="13">
        <f>SUM(AA151:AC151)</f>
        <v>1.4</v>
      </c>
      <c r="AE151" s="449"/>
      <c r="AF151" s="446"/>
      <c r="AG151" s="447"/>
      <c r="AH151" s="448"/>
      <c r="AI151" s="376"/>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row>
    <row r="152" spans="1:213" s="16" customFormat="1" ht="15" customHeight="1" thickBot="1" x14ac:dyDescent="0.4">
      <c r="A152" s="384"/>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76"/>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row>
    <row r="153" spans="1:213" s="16" customFormat="1" ht="15" customHeight="1" x14ac:dyDescent="0.35">
      <c r="A153" s="458">
        <v>23</v>
      </c>
      <c r="B153" s="460" t="s">
        <v>43</v>
      </c>
      <c r="C153" s="463" t="s">
        <v>13</v>
      </c>
      <c r="D153" s="452" t="s">
        <v>20</v>
      </c>
      <c r="E153" s="453"/>
      <c r="F153" s="449"/>
      <c r="G153" s="71">
        <v>1</v>
      </c>
      <c r="H153" s="66"/>
      <c r="I153" s="66"/>
      <c r="J153" s="403"/>
      <c r="K153" s="449"/>
      <c r="L153" s="71">
        <v>2</v>
      </c>
      <c r="M153" s="66"/>
      <c r="N153" s="66"/>
      <c r="O153" s="403"/>
      <c r="P153" s="449"/>
      <c r="Q153" s="71">
        <v>1</v>
      </c>
      <c r="R153" s="66"/>
      <c r="S153" s="66"/>
      <c r="T153" s="403"/>
      <c r="U153" s="449"/>
      <c r="V153" s="71">
        <v>0.5</v>
      </c>
      <c r="W153" s="66"/>
      <c r="X153" s="66"/>
      <c r="Y153" s="403"/>
      <c r="Z153" s="449"/>
      <c r="AA153" s="71">
        <v>2</v>
      </c>
      <c r="AB153" s="66"/>
      <c r="AC153" s="66"/>
      <c r="AD153" s="403"/>
      <c r="AE153" s="449"/>
      <c r="AF153" s="72">
        <v>0.3</v>
      </c>
      <c r="AG153" s="69"/>
      <c r="AH153" s="70"/>
      <c r="AI153" s="376"/>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row>
    <row r="154" spans="1:213" s="16" customFormat="1" ht="15" customHeight="1" x14ac:dyDescent="0.35">
      <c r="A154" s="401"/>
      <c r="B154" s="461"/>
      <c r="C154" s="464"/>
      <c r="D154" s="466" t="s">
        <v>21</v>
      </c>
      <c r="E154" s="455"/>
      <c r="F154" s="449"/>
      <c r="G154" s="9"/>
      <c r="H154" s="52">
        <v>2</v>
      </c>
      <c r="I154" s="8"/>
      <c r="J154" s="404"/>
      <c r="K154" s="449"/>
      <c r="L154" s="9"/>
      <c r="M154" s="52">
        <v>4</v>
      </c>
      <c r="N154" s="8"/>
      <c r="O154" s="404"/>
      <c r="P154" s="449"/>
      <c r="Q154" s="9"/>
      <c r="R154" s="52">
        <v>2</v>
      </c>
      <c r="S154" s="8"/>
      <c r="T154" s="404"/>
      <c r="U154" s="449"/>
      <c r="V154" s="9"/>
      <c r="W154" s="52">
        <v>1</v>
      </c>
      <c r="X154" s="8"/>
      <c r="Y154" s="404"/>
      <c r="Z154" s="449"/>
      <c r="AA154" s="9"/>
      <c r="AB154" s="52">
        <v>5</v>
      </c>
      <c r="AC154" s="8"/>
      <c r="AD154" s="404"/>
      <c r="AE154" s="449"/>
      <c r="AF154" s="58"/>
      <c r="AG154" s="63">
        <v>0.5</v>
      </c>
      <c r="AH154" s="59"/>
      <c r="AI154" s="376"/>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row>
    <row r="155" spans="1:213" s="16" customFormat="1" ht="15" customHeight="1" x14ac:dyDescent="0.35">
      <c r="A155" s="401"/>
      <c r="B155" s="461"/>
      <c r="C155" s="464"/>
      <c r="D155" s="454" t="s">
        <v>22</v>
      </c>
      <c r="E155" s="455"/>
      <c r="F155" s="449"/>
      <c r="G155" s="54"/>
      <c r="H155" s="10"/>
      <c r="I155" s="53">
        <v>0</v>
      </c>
      <c r="J155" s="433"/>
      <c r="K155" s="449"/>
      <c r="L155" s="54"/>
      <c r="M155" s="10"/>
      <c r="N155" s="53">
        <v>2</v>
      </c>
      <c r="O155" s="433"/>
      <c r="P155" s="449"/>
      <c r="Q155" s="54"/>
      <c r="R155" s="10"/>
      <c r="S155" s="53">
        <v>1</v>
      </c>
      <c r="T155" s="433"/>
      <c r="U155" s="449"/>
      <c r="V155" s="54"/>
      <c r="W155" s="10"/>
      <c r="X155" s="53">
        <v>0.5</v>
      </c>
      <c r="Y155" s="433"/>
      <c r="Z155" s="449"/>
      <c r="AA155" s="54"/>
      <c r="AB155" s="10"/>
      <c r="AC155" s="53">
        <v>2</v>
      </c>
      <c r="AD155" s="433"/>
      <c r="AE155" s="449"/>
      <c r="AF155" s="60"/>
      <c r="AG155" s="61"/>
      <c r="AH155" s="64">
        <v>0.2</v>
      </c>
      <c r="AI155" s="376"/>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row>
    <row r="156" spans="1:213" s="16" customFormat="1" ht="15" customHeight="1" thickBot="1" x14ac:dyDescent="0.4">
      <c r="A156" s="459"/>
      <c r="B156" s="462"/>
      <c r="C156" s="465"/>
      <c r="D156" s="456" t="s">
        <v>23</v>
      </c>
      <c r="E156" s="457"/>
      <c r="F156" s="449"/>
      <c r="G156" s="11">
        <f>G153-(G153*AF153)</f>
        <v>0.7</v>
      </c>
      <c r="H156" s="12">
        <f>H154-(H154*AG154)</f>
        <v>1</v>
      </c>
      <c r="I156" s="12">
        <f>I155-(I155*AH155)</f>
        <v>0</v>
      </c>
      <c r="J156" s="13">
        <f>SUM(G156:I156)</f>
        <v>1.7</v>
      </c>
      <c r="K156" s="449"/>
      <c r="L156" s="11">
        <f>L153-(L153*AF153)</f>
        <v>1.4</v>
      </c>
      <c r="M156" s="12">
        <f>M154-(M154*AG154)</f>
        <v>2</v>
      </c>
      <c r="N156" s="12">
        <f>N155-(N155*AH155)</f>
        <v>1.6</v>
      </c>
      <c r="O156" s="13">
        <f>SUM(L156:N156)</f>
        <v>5</v>
      </c>
      <c r="P156" s="449"/>
      <c r="Q156" s="11">
        <f>Q153-(Q153*AF153)</f>
        <v>0.7</v>
      </c>
      <c r="R156" s="12">
        <f>R154-(R154*AG154)</f>
        <v>1</v>
      </c>
      <c r="S156" s="12">
        <f>S155-(S155*AH155)</f>
        <v>0.8</v>
      </c>
      <c r="T156" s="13">
        <f>SUM(Q156:S156)</f>
        <v>2.5</v>
      </c>
      <c r="U156" s="449"/>
      <c r="V156" s="11">
        <f>V153-(V153*AF153)</f>
        <v>0.35</v>
      </c>
      <c r="W156" s="12">
        <f>W154-(W154*AG154)</f>
        <v>0.5</v>
      </c>
      <c r="X156" s="12">
        <f>X155-(X155*AH155)</f>
        <v>0.4</v>
      </c>
      <c r="Y156" s="13">
        <f>SUM(V156:X156)</f>
        <v>1.25</v>
      </c>
      <c r="Z156" s="449"/>
      <c r="AA156" s="11">
        <f>AA153-(AA153*AF153)</f>
        <v>1.4</v>
      </c>
      <c r="AB156" s="12">
        <f>AB154-(AB154*AG154)</f>
        <v>2.5</v>
      </c>
      <c r="AC156" s="12">
        <f>AC155-(AC155*AH155)</f>
        <v>1.6</v>
      </c>
      <c r="AD156" s="13">
        <f>SUM(AA156:AC156)</f>
        <v>5.5</v>
      </c>
      <c r="AE156" s="449"/>
      <c r="AF156" s="446"/>
      <c r="AG156" s="447"/>
      <c r="AH156" s="448"/>
      <c r="AI156" s="376"/>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row>
    <row r="157" spans="1:213" s="16" customFormat="1" ht="15" customHeight="1" thickBot="1" x14ac:dyDescent="0.4">
      <c r="A157" s="384"/>
      <c r="B157" s="384"/>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76"/>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row>
    <row r="158" spans="1:213" s="16" customFormat="1" ht="15" customHeight="1" x14ac:dyDescent="0.35">
      <c r="A158" s="458">
        <v>24</v>
      </c>
      <c r="B158" s="460" t="s">
        <v>44</v>
      </c>
      <c r="C158" s="463" t="s">
        <v>14</v>
      </c>
      <c r="D158" s="452" t="s">
        <v>20</v>
      </c>
      <c r="E158" s="453"/>
      <c r="F158" s="449"/>
      <c r="G158" s="71">
        <v>1</v>
      </c>
      <c r="H158" s="66"/>
      <c r="I158" s="66"/>
      <c r="J158" s="403"/>
      <c r="K158" s="449"/>
      <c r="L158" s="71">
        <v>2</v>
      </c>
      <c r="M158" s="66"/>
      <c r="N158" s="66"/>
      <c r="O158" s="403"/>
      <c r="P158" s="449"/>
      <c r="Q158" s="71">
        <v>3</v>
      </c>
      <c r="R158" s="66"/>
      <c r="S158" s="66"/>
      <c r="T158" s="403"/>
      <c r="U158" s="449"/>
      <c r="V158" s="71">
        <v>3</v>
      </c>
      <c r="W158" s="66"/>
      <c r="X158" s="66"/>
      <c r="Y158" s="403"/>
      <c r="Z158" s="449"/>
      <c r="AA158" s="71">
        <v>2</v>
      </c>
      <c r="AB158" s="66"/>
      <c r="AC158" s="66"/>
      <c r="AD158" s="403"/>
      <c r="AE158" s="449"/>
      <c r="AF158" s="72">
        <v>0.4</v>
      </c>
      <c r="AG158" s="69"/>
      <c r="AH158" s="70"/>
      <c r="AI158" s="376"/>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row>
    <row r="159" spans="1:213" s="16" customFormat="1" ht="15" customHeight="1" x14ac:dyDescent="0.35">
      <c r="A159" s="401"/>
      <c r="B159" s="461"/>
      <c r="C159" s="464"/>
      <c r="D159" s="466" t="s">
        <v>21</v>
      </c>
      <c r="E159" s="455"/>
      <c r="F159" s="449"/>
      <c r="G159" s="9"/>
      <c r="H159" s="52">
        <v>1</v>
      </c>
      <c r="I159" s="8"/>
      <c r="J159" s="404"/>
      <c r="K159" s="449"/>
      <c r="L159" s="9"/>
      <c r="M159" s="52">
        <v>4</v>
      </c>
      <c r="N159" s="8"/>
      <c r="O159" s="404"/>
      <c r="P159" s="449"/>
      <c r="Q159" s="9"/>
      <c r="R159" s="52">
        <v>5</v>
      </c>
      <c r="S159" s="8"/>
      <c r="T159" s="404"/>
      <c r="U159" s="449"/>
      <c r="V159" s="9"/>
      <c r="W159" s="52">
        <v>4</v>
      </c>
      <c r="X159" s="8"/>
      <c r="Y159" s="404"/>
      <c r="Z159" s="449"/>
      <c r="AA159" s="9"/>
      <c r="AB159" s="52">
        <v>2</v>
      </c>
      <c r="AC159" s="8"/>
      <c r="AD159" s="404"/>
      <c r="AE159" s="449"/>
      <c r="AF159" s="58"/>
      <c r="AG159" s="63">
        <v>0.5</v>
      </c>
      <c r="AH159" s="59"/>
      <c r="AI159" s="376"/>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row>
    <row r="160" spans="1:213" s="16" customFormat="1" ht="15" customHeight="1" x14ac:dyDescent="0.35">
      <c r="A160" s="401"/>
      <c r="B160" s="461"/>
      <c r="C160" s="464"/>
      <c r="D160" s="454" t="s">
        <v>22</v>
      </c>
      <c r="E160" s="455"/>
      <c r="F160" s="449"/>
      <c r="G160" s="54"/>
      <c r="H160" s="10"/>
      <c r="I160" s="53">
        <v>1</v>
      </c>
      <c r="J160" s="433"/>
      <c r="K160" s="449"/>
      <c r="L160" s="54"/>
      <c r="M160" s="10"/>
      <c r="N160" s="53">
        <v>2</v>
      </c>
      <c r="O160" s="433"/>
      <c r="P160" s="449"/>
      <c r="Q160" s="54"/>
      <c r="R160" s="10"/>
      <c r="S160" s="53">
        <v>1</v>
      </c>
      <c r="T160" s="433"/>
      <c r="U160" s="449"/>
      <c r="V160" s="54"/>
      <c r="W160" s="10"/>
      <c r="X160" s="53">
        <v>1</v>
      </c>
      <c r="Y160" s="433"/>
      <c r="Z160" s="449"/>
      <c r="AA160" s="54"/>
      <c r="AB160" s="10"/>
      <c r="AC160" s="53">
        <v>1</v>
      </c>
      <c r="AD160" s="433"/>
      <c r="AE160" s="449"/>
      <c r="AF160" s="60"/>
      <c r="AG160" s="61"/>
      <c r="AH160" s="64">
        <v>0.2</v>
      </c>
      <c r="AI160" s="376"/>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row>
    <row r="161" spans="1:213" s="16" customFormat="1" ht="15" customHeight="1" thickBot="1" x14ac:dyDescent="0.4">
      <c r="A161" s="459"/>
      <c r="B161" s="462"/>
      <c r="C161" s="465"/>
      <c r="D161" s="456" t="s">
        <v>23</v>
      </c>
      <c r="E161" s="457"/>
      <c r="F161" s="449"/>
      <c r="G161" s="11">
        <f>G158-(G158*AF158)</f>
        <v>0.6</v>
      </c>
      <c r="H161" s="12">
        <f>H159-(H159*AG159)</f>
        <v>0.5</v>
      </c>
      <c r="I161" s="12">
        <f>I160-(I160*AH160)</f>
        <v>0.8</v>
      </c>
      <c r="J161" s="13">
        <f>SUM(G161:I161)</f>
        <v>1.9000000000000001</v>
      </c>
      <c r="K161" s="449"/>
      <c r="L161" s="11">
        <f>L158-(L158*AF158)</f>
        <v>1.2</v>
      </c>
      <c r="M161" s="12">
        <f>M159-(M159*AG159)</f>
        <v>2</v>
      </c>
      <c r="N161" s="12">
        <f>N160-(N160*AH160)</f>
        <v>1.6</v>
      </c>
      <c r="O161" s="13">
        <f>SUM(L161:N161)</f>
        <v>4.8000000000000007</v>
      </c>
      <c r="P161" s="449"/>
      <c r="Q161" s="11">
        <f>Q158-(Q158*AF158)</f>
        <v>1.7999999999999998</v>
      </c>
      <c r="R161" s="12">
        <f>R159-(R159*AG159)</f>
        <v>2.5</v>
      </c>
      <c r="S161" s="12">
        <f>S160-(S160*AH160)</f>
        <v>0.8</v>
      </c>
      <c r="T161" s="13">
        <f>SUM(Q161:S161)</f>
        <v>5.0999999999999996</v>
      </c>
      <c r="U161" s="449"/>
      <c r="V161" s="11">
        <f>V158-(V158*AF158)</f>
        <v>1.7999999999999998</v>
      </c>
      <c r="W161" s="12">
        <f>W159-(W159*AG159)</f>
        <v>2</v>
      </c>
      <c r="X161" s="12">
        <f>X160-(X160*AH160)</f>
        <v>0.8</v>
      </c>
      <c r="Y161" s="13">
        <f>SUM(V161:X161)</f>
        <v>4.5999999999999996</v>
      </c>
      <c r="Z161" s="449"/>
      <c r="AA161" s="11">
        <f>AA158-(AA158*AF158)</f>
        <v>1.2</v>
      </c>
      <c r="AB161" s="12">
        <f>AB159-(AB159*AG159)</f>
        <v>1</v>
      </c>
      <c r="AC161" s="12">
        <f>AC160-(AC160*AH160)</f>
        <v>0.8</v>
      </c>
      <c r="AD161" s="13">
        <f>SUM(AA161:AC161)</f>
        <v>3</v>
      </c>
      <c r="AE161" s="449"/>
      <c r="AF161" s="446"/>
      <c r="AG161" s="447"/>
      <c r="AH161" s="448"/>
      <c r="AI161" s="376"/>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row>
    <row r="162" spans="1:213" s="16" customFormat="1" ht="15" customHeight="1" thickBot="1" x14ac:dyDescent="0.4">
      <c r="A162" s="384"/>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c r="AG162" s="384"/>
      <c r="AH162" s="384"/>
      <c r="AI162" s="376"/>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row>
    <row r="163" spans="1:213" s="19" customFormat="1" ht="15" customHeight="1" thickBot="1" x14ac:dyDescent="0.4">
      <c r="A163" s="384"/>
      <c r="B163" s="384"/>
      <c r="C163" s="384"/>
      <c r="D163" s="361" t="s">
        <v>45</v>
      </c>
      <c r="E163" s="363"/>
      <c r="F163" s="20"/>
      <c r="G163" s="21">
        <f>G7+G12+G17+G22+G28+G33+G38+G43+G48+G53+G58+G63+G68+G73+G78+G83+G88+G93+G98+G103+G108+G113+G118+G123+G128+G133+G138+G143+G148+G153+G158</f>
        <v>52.5</v>
      </c>
      <c r="H163" s="22">
        <f>H8+H13+H18+H23+H29+H34+H39+H44+H49+H54+H59+H64+H69+H74+H79+H84+H89+H94+H99+H104+H109+H114+H119+H124+H129+H134+H139+H144+H149+H154+H159</f>
        <v>67</v>
      </c>
      <c r="I163" s="23">
        <f>I9+I14+I19+I24+I30+I35+I40+I45+I50+I55+I60+I65+I70+I75+I80+I85+I90+I95+I100+I105+I110+I115+I120+I125+I130+I135+I140+I145+I150+I155+I160</f>
        <v>26.5</v>
      </c>
      <c r="J163" s="24">
        <f>SUM(G163:I163)</f>
        <v>146</v>
      </c>
      <c r="K163" s="25"/>
      <c r="L163" s="21">
        <f>L7+L12+L17+L22+L28+L33+L38+L43+L48+L53+L58+L63+L68+L73+L78+L83+L88+L93+L98+L103+L108+L113+L118+L123+L128+L133+L138+L143+L148+L153+L158</f>
        <v>76</v>
      </c>
      <c r="M163" s="22">
        <f>M8+M13+M18+M23+M29+M34+M39+M44+M49+M54+M59+M64+M69+M74+M79+M84+M89+M94+M99+M104+M109+M114+M119+M124+M129+M134+M139+M144+M149+M154+M159</f>
        <v>128</v>
      </c>
      <c r="N163" s="23">
        <f>N9+N14+N19+N24+N30+N35+N40+N45+N50+N55+N60+N65+N70+N75+N80+N85+N90+N95+N100+N105+N110+N115+N120+N125+N130+N135+N140+N145+N150+N155+N160</f>
        <v>38</v>
      </c>
      <c r="O163" s="24">
        <f>SUM(L163:N163)</f>
        <v>242</v>
      </c>
      <c r="P163" s="14"/>
      <c r="Q163" s="21">
        <f>Q7+Q12+Q17+Q22+Q28+Q33+Q38+Q43+Q48+Q53+Q58+Q63+Q68+Q73+Q78+Q83+Q88+Q93+Q98+Q103+Q108+Q113+Q118+Q123+Q128+Q133+Q138+Q143+Q148+Q153+Q158</f>
        <v>52.5</v>
      </c>
      <c r="R163" s="22">
        <f>R8+R13+R18+R23+R29+R34+R39+R44+R49+R54+R59+R64+R69+R74+R79+R84+R89+R94+R99+R104+R109+R114+R119+R124+R129+R134+R139+R144+R149+R154+R159</f>
        <v>67</v>
      </c>
      <c r="S163" s="23">
        <f>S9+S14+S19+S24+S30+S35+S40+S45+S50+S55+S60+S65+S70+S75+S80+S85+S90+S95+S100+S105+S110+S115+S120+S125+S130+S135+S140+S145+S150+S155+S160</f>
        <v>15.5</v>
      </c>
      <c r="T163" s="24">
        <f>SUM(Q163:S163)</f>
        <v>135</v>
      </c>
      <c r="U163" s="25"/>
      <c r="V163" s="21">
        <f>V7+V12+V17+V22+V28+V33+V38+V43+V48+V53+V58+V63+V68+V73+V78+V83+V88+V93+V98+V103+V108+V113+V118+V123+V128+V133+V138+V143+V148+V153+V158</f>
        <v>34.5</v>
      </c>
      <c r="W163" s="22">
        <f>W8+W13+W18+W23+W29+W34+W39+W44+W49+W54+W59+W64+W69+W74+W79+W84+W89+W94+W99+W104+W109+W114+W119+W124+W129+W134+W139+W144+W149+W154+W159</f>
        <v>45</v>
      </c>
      <c r="X163" s="23">
        <f>X9+X14+X19+X24+X30+X35+X40+X45+X50+X55+X60+X65+X70+X75+X80+X85+X90+X95+X100+X105+X110+X115+X120+X125+X130+X135+X140+X145+X150+X155+X160</f>
        <v>6</v>
      </c>
      <c r="Y163" s="24">
        <f>SUM(V163:X163)</f>
        <v>85.5</v>
      </c>
      <c r="Z163" s="25"/>
      <c r="AA163" s="21">
        <f>AA7+AA12+AA17+AA22+AA28+AA33+AA38+AA43+AA48+AA53+AA58+AA63+AA68+AA73+AA78+AA83+AA88+AA93+AA98+AA103+AA108+AA113+AA118+AA123+AA128+AA133+AA138+AA143+AA148+AA153+AA158</f>
        <v>40</v>
      </c>
      <c r="AB163" s="22">
        <f>AB8+AB13+AB18+AB23+AB29+AB34+AB39+AB44+AB49+AB54+AB59+AB64+AB69+AB74+AB79+AB84+AB89+AB94+AB99+AB104+AB109+AB114+AB119+AB124+AB129+AB134+AB139+AB144+AB149+AB154+AB159</f>
        <v>43.5</v>
      </c>
      <c r="AC163" s="23">
        <f>AC9+AC14+AC19+AC24+AC30+AC35+AC40+AC45+AC50+AC55+AC60+AC65+AC70+AC75+AC80+AC85+AC90+AC95+AC100+AC105+AC110+AC115+AC120+AC125+AC130+AC135+AC140+AC145+AC150+AC155+AC160</f>
        <v>6</v>
      </c>
      <c r="AD163" s="24">
        <f>SUM(AA163:AC163)</f>
        <v>89.5</v>
      </c>
      <c r="AE163" s="80"/>
      <c r="AF163" s="160">
        <f>(AF7+AF12+AF17+AF22+AF28+AF33+AF38+AF43+AF48+AF53+AF58+AF63+AF68+AF73+AF78+AF83+AF88+AF93+AF98+AF103+AF108+AF113+AF118+AF123+AF128+AF133+AF138+AF143+AF148+AF153+AF158)/31</f>
        <v>0.22258064516129036</v>
      </c>
      <c r="AG163" s="161">
        <f>(AG8+AG13+AG18+AG23+AG29+AG34+AG39+AG44+AG49+AG54+AG59+AG64+AG69+AG74+AG79+AG84+AG89+AG94+AG99+AG104+AG109+AG114+AG119+AG124+AG129+AG134+AG139+AG144+AG149+AG154+AG159)/31</f>
        <v>0.33870967741935487</v>
      </c>
      <c r="AH163" s="162">
        <f>(AH9+AH14+AH19+AH24+AH30+AH35+AH40+AH45+AH50+AH55+AH60+AH65+AH70+AH75+AH80+AH85+AH90+AH95+AH100+AH105+AH110+AH115+AH120+AH125+AH130+AH135+AH140+AH145+AH150+AH155+AH160)/31</f>
        <v>3.3870967741935487E-2</v>
      </c>
      <c r="AI163" s="376"/>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row>
    <row r="164" spans="1:213" s="19" customFormat="1" ht="15" customHeight="1" thickBot="1" x14ac:dyDescent="0.4">
      <c r="A164" s="384"/>
      <c r="B164" s="384"/>
      <c r="C164" s="384"/>
      <c r="D164" s="559"/>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59"/>
      <c r="AE164" s="80"/>
      <c r="AF164" s="402"/>
      <c r="AG164" s="402"/>
      <c r="AH164" s="402"/>
      <c r="AI164" s="376"/>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row>
    <row r="165" spans="1:213" s="19" customFormat="1" ht="15" customHeight="1" thickBot="1" x14ac:dyDescent="0.4">
      <c r="A165" s="384"/>
      <c r="B165" s="384"/>
      <c r="C165" s="384"/>
      <c r="D165" s="361" t="s">
        <v>46</v>
      </c>
      <c r="E165" s="363"/>
      <c r="F165" s="377"/>
      <c r="G165" s="549"/>
      <c r="H165" s="550"/>
      <c r="I165" s="550"/>
      <c r="J165" s="551"/>
      <c r="K165" s="449"/>
      <c r="L165" s="549"/>
      <c r="M165" s="550"/>
      <c r="N165" s="550"/>
      <c r="O165" s="551"/>
      <c r="P165" s="449"/>
      <c r="Q165" s="549"/>
      <c r="R165" s="550"/>
      <c r="S165" s="550"/>
      <c r="T165" s="551"/>
      <c r="U165" s="449"/>
      <c r="V165" s="549"/>
      <c r="W165" s="550"/>
      <c r="X165" s="550"/>
      <c r="Y165" s="551"/>
      <c r="Z165" s="560"/>
      <c r="AA165" s="549"/>
      <c r="AB165" s="550"/>
      <c r="AC165" s="550"/>
      <c r="AD165" s="551"/>
      <c r="AE165" s="401"/>
      <c r="AF165" s="378" t="s">
        <v>98</v>
      </c>
      <c r="AG165" s="379"/>
      <c r="AH165" s="380"/>
      <c r="AI165" s="376"/>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row>
    <row r="166" spans="1:213" s="19" customFormat="1" ht="15" customHeight="1" x14ac:dyDescent="0.35">
      <c r="A166" s="384"/>
      <c r="B166" s="384"/>
      <c r="C166" s="384"/>
      <c r="D166" s="557" t="s">
        <v>20</v>
      </c>
      <c r="E166" s="558"/>
      <c r="F166" s="377"/>
      <c r="G166" s="27">
        <f>G10+G15+G20+G25+G31+G36+G41+G46+G51+G56+G61+G66+G71+G76+G81++G86+G91+G96+G101+G106+G111+G116+G121+G126+G131+G136+G141+G146+G151+G156+G161</f>
        <v>40.65</v>
      </c>
      <c r="H166" s="66"/>
      <c r="I166" s="66"/>
      <c r="J166" s="403"/>
      <c r="K166" s="548"/>
      <c r="L166" s="27">
        <f>L10+L15+L20+L25+L31+L36+L41+L46+L51+L56+L61+L66+L71+L76+L81++L86+L91+L96+L101+L106+L111+L116+L121+L126+L131+L136+L141+L146+L151+L156+L161</f>
        <v>57.699999999999989</v>
      </c>
      <c r="M166" s="66"/>
      <c r="N166" s="66"/>
      <c r="O166" s="403"/>
      <c r="P166" s="548"/>
      <c r="Q166" s="27">
        <f>Q10+Q15+Q20+Q25+Q31+Q36+Q41+Q46+Q51+Q56+Q61+Q66+Q71+Q76+Q81++Q86+Q91+Q96+Q101+Q106+Q111+Q116+Q121+Q126+Q131+Q136+Q141+Q146+Q151+Q156+Q161</f>
        <v>37.749999999999993</v>
      </c>
      <c r="R166" s="66"/>
      <c r="S166" s="66"/>
      <c r="T166" s="403"/>
      <c r="U166" s="548"/>
      <c r="V166" s="27">
        <f>V10+V15+V20+V25+V31+V36+V41+V46+V51+V56+V61+V66+V71+V76+V81++V86+V91+V96+V101+V106+V111+V116+V121+V126+V131+V136+V141+V146+V151+V156+V161</f>
        <v>24.25</v>
      </c>
      <c r="W166" s="66"/>
      <c r="X166" s="66"/>
      <c r="Y166" s="403"/>
      <c r="Z166" s="247"/>
      <c r="AA166" s="27">
        <f>AA10+AA15+AA20+AA25+AA31+AA36+AA41+AA46+AA51+AA56+AA61+AA66+AA71+AA76+AA81++AA86+AA91+AA96+AA101+AA106+AA111+AA116+AA121+AA126+AA131+AA136+AA141+AA146+AA151+AA156+AA161</f>
        <v>27.599999999999998</v>
      </c>
      <c r="AB166" s="66"/>
      <c r="AC166" s="66"/>
      <c r="AD166" s="403"/>
      <c r="AE166" s="401"/>
      <c r="AF166" s="88">
        <f>SUM(G166+L166+Q166+V166+AA166)</f>
        <v>187.95</v>
      </c>
      <c r="AG166" s="81"/>
      <c r="AH166" s="87"/>
      <c r="AI166" s="376"/>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row>
    <row r="167" spans="1:213" s="19" customFormat="1" ht="15" customHeight="1" x14ac:dyDescent="0.35">
      <c r="A167" s="384"/>
      <c r="B167" s="384"/>
      <c r="C167" s="384"/>
      <c r="D167" s="567" t="s">
        <v>21</v>
      </c>
      <c r="E167" s="568"/>
      <c r="F167" s="377"/>
      <c r="G167" s="9"/>
      <c r="H167" s="29">
        <f>H10+H15+H20+H25+H31+H36+H41+H46+H51+H56+H61+H66+H71+H76+H81+H86+H91+H96+H101+H106+H111+H116++H121+H126+H131+H136+H141+H146+H151+H156+H161</f>
        <v>40.799999999999997</v>
      </c>
      <c r="I167" s="8"/>
      <c r="J167" s="404"/>
      <c r="K167" s="548"/>
      <c r="L167" s="9"/>
      <c r="M167" s="29">
        <f>M10+M15+M20+M25+M31+M36+M41+M46+M51+M56+M61+M66+M71+M76+M81+M86+M91+M96+M101+M106+M111+M116++M121+M126+M131+M136+M141+M146+M151+M156+M161</f>
        <v>81.3</v>
      </c>
      <c r="N167" s="8"/>
      <c r="O167" s="404"/>
      <c r="P167" s="548"/>
      <c r="Q167" s="9"/>
      <c r="R167" s="29">
        <f>R10+R15+R20+R25+R31+R36+R41+R46+R51+R56+R61+R66+R71+R76+R81+R86+R91+R96+R101+R106+R111+R116++R121+R126+R131+R136+R141+R146+R151+R156+R161</f>
        <v>40.300000000000004</v>
      </c>
      <c r="S167" s="8"/>
      <c r="T167" s="404"/>
      <c r="U167" s="548"/>
      <c r="V167" s="9"/>
      <c r="W167" s="29">
        <f>W10+W15+W20+W25+W31+W36+W41+W46+W51+W56+W61+W66+W71+W76+W81+W86+W91+W96+W101+W106+W111+W116++W121+W126+W131+W136+W141+W146+W151+W156+W161</f>
        <v>26.800000000000004</v>
      </c>
      <c r="X167" s="8"/>
      <c r="Y167" s="404"/>
      <c r="Z167" s="247"/>
      <c r="AA167" s="9"/>
      <c r="AB167" s="29">
        <f>AB10+AB15+AB20+AB25+AB31+AB36+AB41+AB46+AB51+AB56+AB61+AB66+AB71+AB76+AB81+AB86+AB91+AB96+AB101+AB106+AB111+AB116++AB121+AB126+AB131+AB136+AB141+AB146+AB151+AB156+AB161</f>
        <v>24</v>
      </c>
      <c r="AC167" s="8"/>
      <c r="AD167" s="404"/>
      <c r="AE167" s="401"/>
      <c r="AF167" s="82"/>
      <c r="AG167" s="29">
        <f>SUM(H167+M167+R167+W167+AB167)</f>
        <v>213.20000000000002</v>
      </c>
      <c r="AH167" s="83"/>
      <c r="AI167" s="376"/>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row>
    <row r="168" spans="1:213" s="19" customFormat="1" ht="15" customHeight="1" thickBot="1" x14ac:dyDescent="0.4">
      <c r="A168" s="384"/>
      <c r="B168" s="384"/>
      <c r="C168" s="384"/>
      <c r="D168" s="569" t="s">
        <v>22</v>
      </c>
      <c r="E168" s="568"/>
      <c r="F168" s="377"/>
      <c r="G168" s="54"/>
      <c r="H168" s="10"/>
      <c r="I168" s="75">
        <f>I10+I15+I20+I25+I31+I36+I41+I46+I51+I56++I61+I66+I71+I76+I81+I86+I91+I96+I101+I106+I111+I116+I121+I126+I131+I136+I141+I146+I151+I156+I161</f>
        <v>24.125000000000004</v>
      </c>
      <c r="J168" s="405"/>
      <c r="K168" s="548"/>
      <c r="L168" s="54"/>
      <c r="M168" s="10"/>
      <c r="N168" s="75">
        <f>N10+N15+N20+N25+N31+N36+N41+N46+N51+N56++N61+N66+N71+N76+N81+N86+N91+N96+N101+N106+N111+N116+N121+N126+N131+N136+N141+N146+N151+N156+N161</f>
        <v>35.350000000000009</v>
      </c>
      <c r="O168" s="405"/>
      <c r="P168" s="548"/>
      <c r="Q168" s="54"/>
      <c r="R168" s="10"/>
      <c r="S168" s="75">
        <f>S10+S15+S20+S25+S31+S36+S41+S46+S51+S56++S61+S66+S71+S76+S81+S86+S91+S96+S101+S106+S111+S116+S121+S126+S131+S136+S141+S146+S151+S156+S161</f>
        <v>14.225000000000001</v>
      </c>
      <c r="T168" s="405"/>
      <c r="U168" s="548"/>
      <c r="V168" s="54"/>
      <c r="W168" s="10"/>
      <c r="X168" s="75">
        <f>X10+X15+X20+X25+X31+X36+X41+X46+X51+X56++X61+X66+X71+X76+X81+X86+X91+X96+X101+X106+X111+X116+X121+X126+X131+X136+X141+X146+X151+X156+X161</f>
        <v>5.5750000000000002</v>
      </c>
      <c r="Y168" s="405"/>
      <c r="Z168" s="247"/>
      <c r="AA168" s="54"/>
      <c r="AB168" s="10"/>
      <c r="AC168" s="75">
        <f>AC10+AC15+AC20+AC25+AC31+AC36+AC41+AC46+AC51+AC56++AC61+AC66+AC71+AC76+AC81+AC86+AC91+AC96+AC101+AC106+AC111+AC116+AC121+AC126+AC131+AC136+AC141+AC146+AC151+AC156+AC161</f>
        <v>5.2</v>
      </c>
      <c r="AD168" s="405"/>
      <c r="AE168" s="401"/>
      <c r="AF168" s="82"/>
      <c r="AG168" s="80"/>
      <c r="AH168" s="89">
        <f>SUM(I168+N168+S168+X168+AC168)</f>
        <v>84.475000000000023</v>
      </c>
      <c r="AI168" s="376"/>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row>
    <row r="169" spans="1:213" s="19" customFormat="1" ht="15" customHeight="1" thickBot="1" x14ac:dyDescent="0.4">
      <c r="A169" s="384"/>
      <c r="B169" s="384"/>
      <c r="C169" s="384"/>
      <c r="D169" s="555" t="s">
        <v>58</v>
      </c>
      <c r="E169" s="556"/>
      <c r="F169" s="377"/>
      <c r="G169" s="552"/>
      <c r="H169" s="553"/>
      <c r="I169" s="554"/>
      <c r="J169" s="24">
        <f>J10+J15+J20+J25+J31+J36+J41+J46+J51+J56+J61+J66+J71+J76+J81+J86+J91+J96+J101+J106+J111+J116+J121+J126+J131+J136+J141+J146+J151+J156+J161</f>
        <v>105.575</v>
      </c>
      <c r="K169" s="548"/>
      <c r="L169" s="552"/>
      <c r="M169" s="553"/>
      <c r="N169" s="554"/>
      <c r="O169" s="24">
        <f>O10+O15+O20+O25+O31+O36+O41+O46+O51+O56+O61+O66+O71+O76+O81+O86+O91+O96+O101+O106+O111+O116+O121+O126+O131+O136+O141+O146+O151+O156+O161</f>
        <v>174.35</v>
      </c>
      <c r="P169" s="548"/>
      <c r="Q169" s="552"/>
      <c r="R169" s="553"/>
      <c r="S169" s="554"/>
      <c r="T169" s="24">
        <f>T10+T15+T20+T25+T31+T36+T41+T46+T51+T56+T61+T66+T71+T76+T81+T86+T91+T96+T101+T106+T111+T116+T121+T126+T131+T136+T141+T146+T151+T156+T161</f>
        <v>92.275000000000006</v>
      </c>
      <c r="U169" s="548"/>
      <c r="V169" s="552"/>
      <c r="W169" s="553"/>
      <c r="X169" s="554"/>
      <c r="Y169" s="24">
        <f>Y10+Y15+Y20+Y25+Y31+Y36+Y41+Y46+Y51+Y56+Y61+Y66+Y71+Y76+Y81+Y86+Y91+Y96+Y101+Y106+Y111+Y116+Y121+Y126+Y131+Y136+Y141+Y146+Y151+Y156+Y161</f>
        <v>56.625</v>
      </c>
      <c r="Z169" s="247"/>
      <c r="AA169" s="552"/>
      <c r="AB169" s="553"/>
      <c r="AC169" s="554"/>
      <c r="AD169" s="24">
        <f>AD10+AD15+AD20+AD25+AD31+AD36+AD41+AD46+AD51+AD56+AD61+AD66+AD71+AD76+AD81+AD86+AD91+AD96+AD101+AD106+AD111+AD116+AD121+AD126+AD131+AD136+AD141+AD146+AD151+AD156+AD161</f>
        <v>56.800000000000004</v>
      </c>
      <c r="AE169" s="401"/>
      <c r="AF169" s="381">
        <f>J169+O169+T169+Y169+AD169</f>
        <v>485.62500000000006</v>
      </c>
      <c r="AG169" s="382"/>
      <c r="AH169" s="383"/>
      <c r="AI169" s="376"/>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row>
    <row r="170" spans="1:213" s="19" customFormat="1" ht="15" customHeight="1" x14ac:dyDescent="0.35">
      <c r="A170" s="384"/>
      <c r="B170" s="384"/>
      <c r="C170" s="384"/>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384"/>
      <c r="AF170" s="376"/>
      <c r="AG170" s="376"/>
      <c r="AH170" s="376"/>
      <c r="AI170" s="376"/>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row>
    <row r="171" spans="1:213" s="19" customFormat="1" ht="15" customHeight="1" thickBot="1" x14ac:dyDescent="0.4">
      <c r="A171" s="384"/>
      <c r="B171" s="384"/>
      <c r="C171" s="384"/>
      <c r="D171" s="559"/>
      <c r="E171" s="559"/>
      <c r="F171" s="559"/>
      <c r="G171" s="559"/>
      <c r="H171" s="559"/>
      <c r="I171" s="559"/>
      <c r="J171" s="559"/>
      <c r="K171" s="559"/>
      <c r="L171" s="559"/>
      <c r="M171" s="559"/>
      <c r="N171" s="559"/>
      <c r="O171" s="559"/>
      <c r="P171" s="559"/>
      <c r="Q171" s="559"/>
      <c r="R171" s="559"/>
      <c r="S171" s="559"/>
      <c r="T171" s="559"/>
      <c r="U171" s="559"/>
      <c r="V171" s="559"/>
      <c r="W171" s="559"/>
      <c r="X171" s="559"/>
      <c r="Y171" s="559"/>
      <c r="Z171" s="559"/>
      <c r="AA171" s="559"/>
      <c r="AB171" s="559"/>
      <c r="AC171" s="559"/>
      <c r="AD171" s="559"/>
      <c r="AE171" s="376"/>
      <c r="AF171" s="376"/>
      <c r="AG171" s="376"/>
      <c r="AH171" s="376"/>
      <c r="AI171" s="376"/>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row>
    <row r="172" spans="1:213" s="19" customFormat="1" ht="15" customHeight="1" thickBot="1" x14ac:dyDescent="0.4">
      <c r="A172" s="384"/>
      <c r="B172" s="384"/>
      <c r="C172" s="384"/>
      <c r="D172" s="565" t="s">
        <v>59</v>
      </c>
      <c r="E172" s="566"/>
      <c r="F172" s="377"/>
      <c r="G172" s="434"/>
      <c r="H172" s="435"/>
      <c r="I172" s="435"/>
      <c r="J172" s="436"/>
      <c r="K172" s="431"/>
      <c r="L172" s="434"/>
      <c r="M172" s="435"/>
      <c r="N172" s="435"/>
      <c r="O172" s="436"/>
      <c r="P172" s="431"/>
      <c r="Q172" s="434"/>
      <c r="R172" s="435"/>
      <c r="S172" s="435"/>
      <c r="T172" s="436"/>
      <c r="U172" s="431"/>
      <c r="V172" s="437"/>
      <c r="W172" s="438"/>
      <c r="X172" s="438"/>
      <c r="Y172" s="439"/>
      <c r="Z172" s="431"/>
      <c r="AA172" s="437"/>
      <c r="AB172" s="438"/>
      <c r="AC172" s="438"/>
      <c r="AD172" s="439"/>
      <c r="AE172" s="376"/>
      <c r="AF172" s="376"/>
      <c r="AG172" s="376"/>
      <c r="AH172" s="376"/>
      <c r="AI172" s="376"/>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row>
    <row r="173" spans="1:213" s="19" customFormat="1" ht="15" customHeight="1" thickBot="1" x14ac:dyDescent="0.4">
      <c r="A173" s="384"/>
      <c r="B173" s="384"/>
      <c r="C173" s="384"/>
      <c r="D173" s="26" t="s">
        <v>25</v>
      </c>
      <c r="E173" s="191">
        <f>Personnel!G4</f>
        <v>36.503558855751685</v>
      </c>
      <c r="F173" s="548"/>
      <c r="G173" s="182">
        <f>($E$173/60)*G166</f>
        <v>24.731161124771766</v>
      </c>
      <c r="H173" s="183"/>
      <c r="I173" s="183"/>
      <c r="J173" s="419"/>
      <c r="K173" s="432"/>
      <c r="L173" s="182">
        <f>($E$173/60)*L166</f>
        <v>35.104255766281199</v>
      </c>
      <c r="M173" s="183"/>
      <c r="N173" s="183"/>
      <c r="O173" s="419"/>
      <c r="P173" s="432"/>
      <c r="Q173" s="182">
        <f>($E$173/60)*Q166</f>
        <v>22.966822446743766</v>
      </c>
      <c r="R173" s="183"/>
      <c r="S173" s="183"/>
      <c r="T173" s="419"/>
      <c r="U173" s="432"/>
      <c r="V173" s="182">
        <f>($E$173/60)*V166</f>
        <v>14.75352170419964</v>
      </c>
      <c r="W173" s="184"/>
      <c r="X173" s="184"/>
      <c r="Y173" s="419"/>
      <c r="Z173" s="432"/>
      <c r="AA173" s="182">
        <f>($E$173/60)*AA166</f>
        <v>16.791637073645774</v>
      </c>
      <c r="AB173" s="184"/>
      <c r="AC173" s="184"/>
      <c r="AD173" s="419"/>
      <c r="AE173" s="376"/>
      <c r="AF173" s="376"/>
      <c r="AG173" s="376"/>
      <c r="AH173" s="376"/>
      <c r="AI173" s="376"/>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row>
    <row r="174" spans="1:213" s="19" customFormat="1" ht="15" customHeight="1" thickBot="1" x14ac:dyDescent="0.4">
      <c r="A174" s="384"/>
      <c r="B174" s="384"/>
      <c r="C174" s="384"/>
      <c r="D174" s="28" t="s">
        <v>26</v>
      </c>
      <c r="E174" s="192">
        <f>Personnel!G5</f>
        <v>39.546782227632377</v>
      </c>
      <c r="F174" s="548"/>
      <c r="G174" s="185"/>
      <c r="H174" s="186">
        <f>(E174/60)*H167</f>
        <v>26.891811914790015</v>
      </c>
      <c r="I174" s="187"/>
      <c r="J174" s="420"/>
      <c r="K174" s="432"/>
      <c r="L174" s="185"/>
      <c r="M174" s="186">
        <f>(E174/60)*M167</f>
        <v>53.585889918441865</v>
      </c>
      <c r="N174" s="187"/>
      <c r="O174" s="420"/>
      <c r="P174" s="432"/>
      <c r="Q174" s="185"/>
      <c r="R174" s="186">
        <f>(E174/60)*R167</f>
        <v>26.562255396226416</v>
      </c>
      <c r="S174" s="187"/>
      <c r="T174" s="420"/>
      <c r="U174" s="432"/>
      <c r="V174" s="185"/>
      <c r="W174" s="186">
        <f>(E174/60)*W167</f>
        <v>17.66422939500913</v>
      </c>
      <c r="X174" s="187"/>
      <c r="Y174" s="420"/>
      <c r="Z174" s="432"/>
      <c r="AA174" s="185"/>
      <c r="AB174" s="186">
        <f>(E174/60)*AB167</f>
        <v>15.81871289105295</v>
      </c>
      <c r="AC174" s="187"/>
      <c r="AD174" s="420"/>
      <c r="AE174" s="376"/>
      <c r="AF174" s="376"/>
      <c r="AG174" s="376"/>
      <c r="AH174" s="376"/>
      <c r="AI174" s="376"/>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row>
    <row r="175" spans="1:213" s="19" customFormat="1" ht="15" customHeight="1" thickBot="1" x14ac:dyDescent="0.4">
      <c r="A175" s="384"/>
      <c r="B175" s="384"/>
      <c r="C175" s="384"/>
      <c r="D175" s="30" t="s">
        <v>22</v>
      </c>
      <c r="E175" s="193">
        <f>Personnel!G6</f>
        <v>42.586225197808886</v>
      </c>
      <c r="F175" s="548"/>
      <c r="G175" s="188"/>
      <c r="H175" s="183"/>
      <c r="I175" s="189">
        <f>($E$175/60)*I168</f>
        <v>17.123211381618994</v>
      </c>
      <c r="J175" s="421"/>
      <c r="K175" s="432"/>
      <c r="L175" s="188"/>
      <c r="M175" s="183"/>
      <c r="N175" s="190">
        <f>($E$175/60)*N168</f>
        <v>25.090384345709076</v>
      </c>
      <c r="O175" s="421"/>
      <c r="P175" s="432"/>
      <c r="Q175" s="188"/>
      <c r="R175" s="183"/>
      <c r="S175" s="190">
        <f>($E$175/60)*S168</f>
        <v>10.096484223980525</v>
      </c>
      <c r="T175" s="421"/>
      <c r="U175" s="432"/>
      <c r="V175" s="188"/>
      <c r="W175" s="183"/>
      <c r="X175" s="190">
        <f>($E$175/60)*X168</f>
        <v>3.9569700912964092</v>
      </c>
      <c r="Y175" s="421"/>
      <c r="Z175" s="432"/>
      <c r="AA175" s="188"/>
      <c r="AB175" s="183"/>
      <c r="AC175" s="190">
        <f>($E$175/60)*AC168</f>
        <v>3.6908061838101038</v>
      </c>
      <c r="AD175" s="421"/>
      <c r="AE175" s="376"/>
      <c r="AF175" s="376"/>
      <c r="AG175" s="376"/>
      <c r="AH175" s="376"/>
      <c r="AI175" s="376"/>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row>
    <row r="176" spans="1:213" s="19" customFormat="1" ht="15" customHeight="1" x14ac:dyDescent="0.35">
      <c r="A176" s="384"/>
      <c r="B176" s="384"/>
      <c r="C176" s="384"/>
      <c r="D176" s="561" t="s">
        <v>190</v>
      </c>
      <c r="E176" s="562"/>
      <c r="F176" s="548"/>
      <c r="G176" s="389"/>
      <c r="H176" s="390"/>
      <c r="I176" s="391"/>
      <c r="J176" s="395">
        <f>G173+H174+I175</f>
        <v>68.746184421180772</v>
      </c>
      <c r="K176" s="432"/>
      <c r="L176" s="389"/>
      <c r="M176" s="390"/>
      <c r="N176" s="391"/>
      <c r="O176" s="395">
        <f>L173+M174+N175</f>
        <v>113.78053003043215</v>
      </c>
      <c r="P176" s="432"/>
      <c r="Q176" s="389"/>
      <c r="R176" s="390"/>
      <c r="S176" s="391"/>
      <c r="T176" s="395">
        <f>Q173+R174+S175</f>
        <v>59.625562066950707</v>
      </c>
      <c r="U176" s="432"/>
      <c r="V176" s="389"/>
      <c r="W176" s="390"/>
      <c r="X176" s="391"/>
      <c r="Y176" s="395">
        <f>V173+W174+X175</f>
        <v>36.374721190505184</v>
      </c>
      <c r="Z176" s="432"/>
      <c r="AA176" s="389"/>
      <c r="AB176" s="390"/>
      <c r="AC176" s="391"/>
      <c r="AD176" s="395">
        <f>AA173+AB174+AC175</f>
        <v>36.301156148508831</v>
      </c>
      <c r="AE176" s="376"/>
      <c r="AF176" s="376"/>
      <c r="AG176" s="376"/>
      <c r="AH176" s="376"/>
      <c r="AI176" s="376"/>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row>
    <row r="177" spans="1:213" s="19" customFormat="1" ht="15" customHeight="1" thickBot="1" x14ac:dyDescent="0.4">
      <c r="A177" s="384"/>
      <c r="B177" s="384"/>
      <c r="C177" s="384"/>
      <c r="D177" s="563"/>
      <c r="E177" s="564"/>
      <c r="F177" s="548"/>
      <c r="G177" s="392"/>
      <c r="H177" s="393"/>
      <c r="I177" s="394"/>
      <c r="J177" s="396"/>
      <c r="K177" s="432"/>
      <c r="L177" s="392"/>
      <c r="M177" s="393"/>
      <c r="N177" s="394"/>
      <c r="O177" s="396"/>
      <c r="P177" s="432"/>
      <c r="Q177" s="392"/>
      <c r="R177" s="393"/>
      <c r="S177" s="394"/>
      <c r="T177" s="396"/>
      <c r="U177" s="432"/>
      <c r="V177" s="392"/>
      <c r="W177" s="393"/>
      <c r="X177" s="394"/>
      <c r="Y177" s="396"/>
      <c r="Z177" s="432"/>
      <c r="AA177" s="392"/>
      <c r="AB177" s="393"/>
      <c r="AC177" s="394"/>
      <c r="AD177" s="396"/>
      <c r="AE177" s="376"/>
      <c r="AF177" s="376"/>
      <c r="AG177" s="376"/>
      <c r="AH177" s="376"/>
      <c r="AI177" s="376"/>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row>
    <row r="178" spans="1:213" s="19" customFormat="1" ht="15" customHeight="1" thickBot="1" x14ac:dyDescent="0.4">
      <c r="A178" s="384"/>
      <c r="B178" s="384"/>
      <c r="C178" s="384"/>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376"/>
      <c r="AF178" s="376"/>
      <c r="AG178" s="376"/>
      <c r="AH178" s="376"/>
      <c r="AI178" s="376"/>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row>
    <row r="179" spans="1:213" ht="103.5" customHeight="1" thickBot="1" x14ac:dyDescent="0.4">
      <c r="A179" s="76" t="s">
        <v>67</v>
      </c>
      <c r="B179" s="77" t="s">
        <v>118</v>
      </c>
      <c r="C179" s="444" t="s">
        <v>66</v>
      </c>
      <c r="D179" s="444"/>
      <c r="E179" s="444"/>
      <c r="F179" s="32"/>
      <c r="G179" s="441"/>
      <c r="H179" s="442"/>
      <c r="I179" s="442"/>
      <c r="J179" s="443"/>
      <c r="K179" s="32"/>
      <c r="L179" s="441"/>
      <c r="M179" s="442"/>
      <c r="N179" s="442"/>
      <c r="O179" s="443"/>
      <c r="P179" s="32"/>
      <c r="Q179" s="441"/>
      <c r="R179" s="442"/>
      <c r="S179" s="442"/>
      <c r="T179" s="443"/>
      <c r="U179" s="32"/>
      <c r="V179" s="441"/>
      <c r="W179" s="442"/>
      <c r="X179" s="442"/>
      <c r="Y179" s="443"/>
      <c r="Z179" s="32"/>
      <c r="AA179" s="441"/>
      <c r="AB179" s="442"/>
      <c r="AC179" s="442"/>
      <c r="AD179" s="443"/>
      <c r="AE179" s="376"/>
      <c r="AF179" s="376"/>
      <c r="AG179" s="376"/>
      <c r="AH179" s="376"/>
      <c r="AI179" s="376"/>
    </row>
    <row r="180" spans="1:213" ht="16" thickBot="1" x14ac:dyDescent="0.4">
      <c r="A180" s="406"/>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376"/>
      <c r="AF180" s="376"/>
      <c r="AG180" s="376"/>
      <c r="AH180" s="376"/>
      <c r="AI180" s="376"/>
    </row>
    <row r="181" spans="1:213" ht="60" customHeight="1" thickBot="1" x14ac:dyDescent="0.4">
      <c r="A181" s="79" t="s">
        <v>60</v>
      </c>
      <c r="B181" s="65" t="s">
        <v>65</v>
      </c>
      <c r="C181" s="440" t="s">
        <v>182</v>
      </c>
      <c r="D181" s="440"/>
      <c r="E181" s="440"/>
      <c r="F181" s="32"/>
      <c r="G181" s="397">
        <v>0.04</v>
      </c>
      <c r="H181" s="398"/>
      <c r="I181" s="399">
        <f>J176*G181</f>
        <v>2.7498473768472311</v>
      </c>
      <c r="J181" s="400"/>
      <c r="K181" s="34"/>
      <c r="L181" s="397">
        <v>0.04</v>
      </c>
      <c r="M181" s="398"/>
      <c r="N181" s="399">
        <f>O176*L181</f>
        <v>4.5512212012172863</v>
      </c>
      <c r="O181" s="400"/>
      <c r="P181" s="34"/>
      <c r="Q181" s="397">
        <v>0.04</v>
      </c>
      <c r="R181" s="398"/>
      <c r="S181" s="399">
        <f>T176*Q181</f>
        <v>2.3850224826780284</v>
      </c>
      <c r="T181" s="400"/>
      <c r="U181" s="34"/>
      <c r="V181" s="397">
        <v>0.04</v>
      </c>
      <c r="W181" s="398"/>
      <c r="X181" s="399">
        <f>Y176*V181</f>
        <v>1.4549888476202073</v>
      </c>
      <c r="Y181" s="400"/>
      <c r="Z181" s="35"/>
      <c r="AA181" s="397">
        <v>0.04</v>
      </c>
      <c r="AB181" s="398"/>
      <c r="AC181" s="399">
        <f>AD176*AA181</f>
        <v>1.4520462459403534</v>
      </c>
      <c r="AD181" s="400"/>
      <c r="AE181" s="376"/>
      <c r="AF181" s="376"/>
      <c r="AG181" s="376"/>
      <c r="AH181" s="376"/>
      <c r="AI181" s="376"/>
    </row>
    <row r="182" spans="1:213" ht="16" thickBot="1" x14ac:dyDescent="0.4">
      <c r="A182" s="406"/>
      <c r="B182" s="406"/>
      <c r="C182" s="406"/>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376"/>
      <c r="AF182" s="376"/>
      <c r="AG182" s="376"/>
      <c r="AH182" s="376"/>
      <c r="AI182" s="376"/>
    </row>
    <row r="183" spans="1:213" ht="60" customHeight="1" thickBot="1" x14ac:dyDescent="0.4">
      <c r="A183" s="79" t="s">
        <v>61</v>
      </c>
      <c r="B183" s="78" t="s">
        <v>68</v>
      </c>
      <c r="C183" s="440" t="s">
        <v>184</v>
      </c>
      <c r="D183" s="440"/>
      <c r="E183" s="440"/>
      <c r="F183" s="32"/>
      <c r="G183" s="397">
        <v>0.12</v>
      </c>
      <c r="H183" s="398"/>
      <c r="I183" s="399">
        <f>J176*G183</f>
        <v>8.2495421305416929</v>
      </c>
      <c r="J183" s="400"/>
      <c r="K183" s="34"/>
      <c r="L183" s="397">
        <v>0.12</v>
      </c>
      <c r="M183" s="398"/>
      <c r="N183" s="399">
        <f>O176*L183</f>
        <v>13.653663603651857</v>
      </c>
      <c r="O183" s="400"/>
      <c r="P183" s="34"/>
      <c r="Q183" s="397">
        <v>0.12</v>
      </c>
      <c r="R183" s="398"/>
      <c r="S183" s="399">
        <f>T176*Q183</f>
        <v>7.1550674480340843</v>
      </c>
      <c r="T183" s="400"/>
      <c r="U183" s="34"/>
      <c r="V183" s="397">
        <v>0.12</v>
      </c>
      <c r="W183" s="398"/>
      <c r="X183" s="399">
        <f>Y176*V183</f>
        <v>4.3649665428606221</v>
      </c>
      <c r="Y183" s="400"/>
      <c r="Z183" s="35"/>
      <c r="AA183" s="397">
        <v>0.12</v>
      </c>
      <c r="AB183" s="398"/>
      <c r="AC183" s="399">
        <f>AD176*AA183</f>
        <v>4.3561387378210599</v>
      </c>
      <c r="AD183" s="400"/>
      <c r="AE183" s="376"/>
      <c r="AF183" s="376"/>
      <c r="AG183" s="376"/>
      <c r="AH183" s="376"/>
      <c r="AI183" s="376"/>
    </row>
    <row r="184" spans="1:213" ht="16" thickBot="1" x14ac:dyDescent="0.4">
      <c r="A184" s="406"/>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376"/>
      <c r="AF184" s="376"/>
      <c r="AG184" s="376"/>
      <c r="AH184" s="376"/>
      <c r="AI184" s="376"/>
    </row>
    <row r="185" spans="1:213" ht="60" customHeight="1" thickBot="1" x14ac:dyDescent="0.4">
      <c r="A185" s="79" t="s">
        <v>62</v>
      </c>
      <c r="B185" s="78" t="s">
        <v>72</v>
      </c>
      <c r="C185" s="440" t="s">
        <v>185</v>
      </c>
      <c r="D185" s="440"/>
      <c r="E185" s="440"/>
      <c r="F185" s="32"/>
      <c r="G185" s="397">
        <v>0.05</v>
      </c>
      <c r="H185" s="398"/>
      <c r="I185" s="399">
        <f>J176*G185</f>
        <v>3.4373092210590386</v>
      </c>
      <c r="J185" s="400"/>
      <c r="K185" s="34"/>
      <c r="L185" s="397">
        <v>0.05</v>
      </c>
      <c r="M185" s="398"/>
      <c r="N185" s="399">
        <f>O176*L185</f>
        <v>5.6890265015216075</v>
      </c>
      <c r="O185" s="400"/>
      <c r="P185" s="34"/>
      <c r="Q185" s="397">
        <v>0.05</v>
      </c>
      <c r="R185" s="398"/>
      <c r="S185" s="399">
        <f>T176*Q185</f>
        <v>2.9812781033475355</v>
      </c>
      <c r="T185" s="400"/>
      <c r="U185" s="34"/>
      <c r="V185" s="397">
        <v>0.05</v>
      </c>
      <c r="W185" s="398"/>
      <c r="X185" s="399">
        <f>Y176*V185</f>
        <v>1.8187360595252593</v>
      </c>
      <c r="Y185" s="400"/>
      <c r="Z185" s="35"/>
      <c r="AA185" s="397">
        <v>0.05</v>
      </c>
      <c r="AB185" s="398"/>
      <c r="AC185" s="399">
        <f>AD176*AA185</f>
        <v>1.8150578074254415</v>
      </c>
      <c r="AD185" s="400"/>
      <c r="AE185" s="376"/>
      <c r="AF185" s="376"/>
      <c r="AG185" s="376"/>
      <c r="AH185" s="376"/>
      <c r="AI185" s="376"/>
    </row>
    <row r="186" spans="1:213" ht="16" thickBot="1" x14ac:dyDescent="0.4">
      <c r="A186" s="406"/>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376"/>
      <c r="AF186" s="376"/>
      <c r="AG186" s="376"/>
      <c r="AH186" s="376"/>
      <c r="AI186" s="376"/>
    </row>
    <row r="187" spans="1:213" ht="60" customHeight="1" thickBot="1" x14ac:dyDescent="0.4">
      <c r="A187" s="79" t="s">
        <v>63</v>
      </c>
      <c r="B187" s="78" t="s">
        <v>186</v>
      </c>
      <c r="C187" s="440" t="s">
        <v>187</v>
      </c>
      <c r="D187" s="440"/>
      <c r="E187" s="440"/>
      <c r="G187" s="397">
        <v>0.09</v>
      </c>
      <c r="H187" s="398"/>
      <c r="I187" s="399">
        <f>J176*G187</f>
        <v>6.1871565979062693</v>
      </c>
      <c r="J187" s="400"/>
      <c r="K187" s="34"/>
      <c r="L187" s="397">
        <v>0.09</v>
      </c>
      <c r="M187" s="398"/>
      <c r="N187" s="399">
        <f>O176*L187</f>
        <v>10.240247702738893</v>
      </c>
      <c r="O187" s="400"/>
      <c r="P187" s="34"/>
      <c r="Q187" s="397">
        <v>0.09</v>
      </c>
      <c r="R187" s="398"/>
      <c r="S187" s="399">
        <f>T176*Q187</f>
        <v>5.366300586025563</v>
      </c>
      <c r="T187" s="400"/>
      <c r="U187" s="34"/>
      <c r="V187" s="397">
        <v>0.09</v>
      </c>
      <c r="W187" s="398"/>
      <c r="X187" s="399">
        <f>Y176*V187</f>
        <v>3.2737249071454664</v>
      </c>
      <c r="Y187" s="400"/>
      <c r="Z187" s="35"/>
      <c r="AA187" s="397">
        <v>0.09</v>
      </c>
      <c r="AB187" s="398"/>
      <c r="AC187" s="399">
        <f>AD176*AA187</f>
        <v>3.2671040533657947</v>
      </c>
      <c r="AD187" s="400"/>
      <c r="AE187" s="376"/>
      <c r="AF187" s="376"/>
      <c r="AG187" s="376"/>
      <c r="AH187" s="376"/>
      <c r="AI187" s="376"/>
    </row>
    <row r="188" spans="1:213" ht="16" thickBot="1" x14ac:dyDescent="0.4">
      <c r="A188" s="406"/>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376"/>
      <c r="AF188" s="376"/>
      <c r="AG188" s="376"/>
      <c r="AH188" s="376"/>
      <c r="AI188" s="376"/>
    </row>
    <row r="189" spans="1:213" s="19" customFormat="1" ht="60" customHeight="1" thickBot="1" x14ac:dyDescent="0.4">
      <c r="A189" s="79" t="s">
        <v>64</v>
      </c>
      <c r="B189" s="78" t="s">
        <v>69</v>
      </c>
      <c r="C189" s="440" t="s">
        <v>188</v>
      </c>
      <c r="D189" s="440"/>
      <c r="E189" s="440"/>
      <c r="F189" s="39"/>
      <c r="G189" s="397">
        <v>0.05</v>
      </c>
      <c r="H189" s="398"/>
      <c r="I189" s="399">
        <f>J176*G189</f>
        <v>3.4373092210590386</v>
      </c>
      <c r="J189" s="400"/>
      <c r="K189" s="34"/>
      <c r="L189" s="397">
        <v>0.05</v>
      </c>
      <c r="M189" s="398"/>
      <c r="N189" s="399">
        <f>O176*L189</f>
        <v>5.6890265015216075</v>
      </c>
      <c r="O189" s="400"/>
      <c r="P189" s="34"/>
      <c r="Q189" s="397">
        <v>0.05</v>
      </c>
      <c r="R189" s="398"/>
      <c r="S189" s="399">
        <f>T176*Q189</f>
        <v>2.9812781033475355</v>
      </c>
      <c r="T189" s="400"/>
      <c r="U189" s="34"/>
      <c r="V189" s="397">
        <v>0.05</v>
      </c>
      <c r="W189" s="398"/>
      <c r="X189" s="399">
        <f>Y176*V189</f>
        <v>1.8187360595252593</v>
      </c>
      <c r="Y189" s="400"/>
      <c r="Z189" s="35"/>
      <c r="AA189" s="397">
        <v>0.05</v>
      </c>
      <c r="AB189" s="398"/>
      <c r="AC189" s="399">
        <f>AD176*AA189</f>
        <v>1.8150578074254415</v>
      </c>
      <c r="AD189" s="400"/>
      <c r="AE189" s="376"/>
      <c r="AF189" s="376"/>
      <c r="AG189" s="376"/>
      <c r="AH189" s="376"/>
      <c r="AI189" s="376"/>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row>
    <row r="190" spans="1:213" ht="14.25" customHeight="1" thickBot="1" x14ac:dyDescent="0.4">
      <c r="A190" s="406"/>
      <c r="B190" s="406"/>
      <c r="C190" s="406"/>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376"/>
      <c r="AF190" s="376"/>
      <c r="AG190" s="376"/>
      <c r="AH190" s="376"/>
      <c r="AI190" s="376"/>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row>
    <row r="191" spans="1:213" ht="47.25" customHeight="1" thickBot="1" x14ac:dyDescent="0.4">
      <c r="A191" s="406"/>
      <c r="B191" s="406"/>
      <c r="C191" s="406"/>
      <c r="D191" s="407" t="s">
        <v>71</v>
      </c>
      <c r="E191" s="408"/>
      <c r="G191" s="385">
        <f>SUM(G181+G183+G185+G187+G189)</f>
        <v>0.35000000000000003</v>
      </c>
      <c r="H191" s="386"/>
      <c r="I191" s="387">
        <f>SUM(I181+I183+I185+I187+I189)</f>
        <v>24.06116454741327</v>
      </c>
      <c r="J191" s="388"/>
      <c r="L191" s="385">
        <f>SUM(L181+L183+L185+L187+L189)</f>
        <v>0.35000000000000003</v>
      </c>
      <c r="M191" s="386"/>
      <c r="N191" s="387">
        <f>SUM(N181+N183+N185+N187+N189)</f>
        <v>39.823185510651257</v>
      </c>
      <c r="O191" s="388"/>
      <c r="Q191" s="385">
        <f>SUM(Q181+Q183+Q185+Q187+Q189)</f>
        <v>0.35000000000000003</v>
      </c>
      <c r="R191" s="386"/>
      <c r="S191" s="387">
        <f>SUM(S181+S183+S185+S187+S189)</f>
        <v>20.868946723432746</v>
      </c>
      <c r="T191" s="388"/>
      <c r="V191" s="385">
        <f>SUM(V181+V183+V185+V187+V189)</f>
        <v>0.35000000000000003</v>
      </c>
      <c r="W191" s="386"/>
      <c r="X191" s="387">
        <f>SUM(X181+X183+X185+X187+X189)</f>
        <v>12.731152416676814</v>
      </c>
      <c r="Y191" s="388"/>
      <c r="AA191" s="385">
        <f>SUM(AA181+AA183+AA185+AA187+AA189)</f>
        <v>0.35000000000000003</v>
      </c>
      <c r="AB191" s="386"/>
      <c r="AC191" s="387">
        <f>SUM(AC181+AC183+AC185+AC187+AC189)</f>
        <v>12.705404651978091</v>
      </c>
      <c r="AD191" s="388"/>
      <c r="AE191" s="80"/>
      <c r="AF191" s="385">
        <f>(G191+L191+Q191+V191+AA191)/5</f>
        <v>0.35000000000000003</v>
      </c>
      <c r="AG191" s="386"/>
      <c r="AH191" s="387">
        <f>(I191+N191+S191+X191+AC191)/5</f>
        <v>22.037970770030434</v>
      </c>
      <c r="AI191" s="388"/>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row>
    <row r="192" spans="1:213" ht="16" thickBot="1" x14ac:dyDescent="0.4">
      <c r="A192" s="406"/>
      <c r="B192" s="406"/>
      <c r="C192" s="406"/>
      <c r="D192" s="428"/>
      <c r="E192" s="428"/>
      <c r="F192" s="428"/>
      <c r="G192" s="428"/>
      <c r="H192" s="428"/>
      <c r="I192" s="428"/>
      <c r="J192" s="428"/>
      <c r="K192" s="428"/>
      <c r="L192" s="428"/>
      <c r="M192" s="428"/>
      <c r="N192" s="428"/>
      <c r="O192" s="428"/>
      <c r="P192" s="428"/>
      <c r="Q192" s="428"/>
      <c r="R192" s="428"/>
      <c r="S192" s="428"/>
      <c r="T192" s="428"/>
      <c r="U192" s="428"/>
      <c r="V192" s="428"/>
      <c r="W192" s="428"/>
      <c r="X192" s="428"/>
      <c r="Y192" s="428"/>
      <c r="Z192" s="428"/>
      <c r="AA192" s="428"/>
      <c r="AB192" s="428"/>
      <c r="AC192" s="428"/>
      <c r="AD192" s="428"/>
      <c r="AE192" s="384"/>
      <c r="AF192" s="376"/>
      <c r="AG192" s="376"/>
      <c r="AH192" s="376"/>
      <c r="AI192" s="376"/>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row>
    <row r="193" spans="1:131" ht="15" customHeight="1" thickTop="1" x14ac:dyDescent="0.35">
      <c r="A193" s="406"/>
      <c r="B193" s="406"/>
      <c r="C193" s="406"/>
      <c r="D193" s="422" t="s">
        <v>189</v>
      </c>
      <c r="E193" s="423"/>
      <c r="F193" s="409"/>
      <c r="G193" s="410">
        <f>J176*(1+G191)</f>
        <v>92.807348968594042</v>
      </c>
      <c r="H193" s="411"/>
      <c r="I193" s="411"/>
      <c r="J193" s="412"/>
      <c r="K193" s="409"/>
      <c r="L193" s="410">
        <f>O176*(1+L191)</f>
        <v>153.6037155410834</v>
      </c>
      <c r="M193" s="411"/>
      <c r="N193" s="411"/>
      <c r="O193" s="412"/>
      <c r="P193" s="429"/>
      <c r="Q193" s="410">
        <f>T176*(1+Q191)</f>
        <v>80.494508790383463</v>
      </c>
      <c r="R193" s="411"/>
      <c r="S193" s="411"/>
      <c r="T193" s="412"/>
      <c r="U193" s="409"/>
      <c r="V193" s="410">
        <f>Y176*(1+V191)</f>
        <v>49.105873607182005</v>
      </c>
      <c r="W193" s="411"/>
      <c r="X193" s="411"/>
      <c r="Y193" s="412"/>
      <c r="Z193" s="409"/>
      <c r="AA193" s="410">
        <f>AD176*(1+AA191)</f>
        <v>49.006560800486923</v>
      </c>
      <c r="AB193" s="411"/>
      <c r="AC193" s="411"/>
      <c r="AD193" s="412"/>
      <c r="AE193" s="376"/>
      <c r="AF193" s="376"/>
      <c r="AG193" s="376"/>
      <c r="AH193" s="376"/>
      <c r="AI193" s="376"/>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row>
    <row r="194" spans="1:131" ht="15" customHeight="1" x14ac:dyDescent="0.35">
      <c r="A194" s="406"/>
      <c r="B194" s="406"/>
      <c r="C194" s="406"/>
      <c r="D194" s="424"/>
      <c r="E194" s="425"/>
      <c r="F194" s="409"/>
      <c r="G194" s="413"/>
      <c r="H194" s="414"/>
      <c r="I194" s="414"/>
      <c r="J194" s="415"/>
      <c r="K194" s="430"/>
      <c r="L194" s="413"/>
      <c r="M194" s="414"/>
      <c r="N194" s="414"/>
      <c r="O194" s="415"/>
      <c r="P194" s="429"/>
      <c r="Q194" s="413"/>
      <c r="R194" s="414"/>
      <c r="S194" s="414"/>
      <c r="T194" s="415"/>
      <c r="U194" s="409"/>
      <c r="V194" s="413"/>
      <c r="W194" s="414"/>
      <c r="X194" s="414"/>
      <c r="Y194" s="415"/>
      <c r="Z194" s="409"/>
      <c r="AA194" s="413"/>
      <c r="AB194" s="414"/>
      <c r="AC194" s="414"/>
      <c r="AD194" s="415"/>
      <c r="AE194" s="376"/>
      <c r="AF194" s="376"/>
      <c r="AG194" s="376"/>
      <c r="AH194" s="376"/>
      <c r="AI194" s="376"/>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row>
    <row r="195" spans="1:131" ht="16.5" customHeight="1" thickBot="1" x14ac:dyDescent="0.4">
      <c r="A195" s="406"/>
      <c r="B195" s="406"/>
      <c r="C195" s="406"/>
      <c r="D195" s="426"/>
      <c r="E195" s="427"/>
      <c r="F195" s="409"/>
      <c r="G195" s="416"/>
      <c r="H195" s="417"/>
      <c r="I195" s="417"/>
      <c r="J195" s="418"/>
      <c r="K195" s="430"/>
      <c r="L195" s="416"/>
      <c r="M195" s="417"/>
      <c r="N195" s="417"/>
      <c r="O195" s="418"/>
      <c r="P195" s="429"/>
      <c r="Q195" s="416"/>
      <c r="R195" s="417"/>
      <c r="S195" s="417"/>
      <c r="T195" s="418"/>
      <c r="U195" s="409"/>
      <c r="V195" s="416"/>
      <c r="W195" s="417"/>
      <c r="X195" s="417"/>
      <c r="Y195" s="418"/>
      <c r="Z195" s="409"/>
      <c r="AA195" s="416"/>
      <c r="AB195" s="417"/>
      <c r="AC195" s="417"/>
      <c r="AD195" s="418"/>
      <c r="AE195" s="376"/>
      <c r="AF195" s="376"/>
      <c r="AG195" s="376"/>
      <c r="AH195" s="376"/>
      <c r="AI195" s="376"/>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row>
    <row r="196" spans="1:131" ht="16" thickTop="1" x14ac:dyDescent="0.35">
      <c r="B196" s="36"/>
      <c r="C196" s="37"/>
      <c r="D196" s="16"/>
      <c r="E196" s="16"/>
      <c r="G196" s="8"/>
      <c r="H196" s="8"/>
      <c r="I196" s="8"/>
      <c r="L196" s="8"/>
      <c r="M196" s="8"/>
      <c r="N196" s="8"/>
      <c r="Q196" s="8"/>
      <c r="R196" s="8"/>
      <c r="S196" s="8"/>
      <c r="V196" s="8"/>
      <c r="W196" s="8"/>
      <c r="X196" s="8"/>
      <c r="AA196" s="8"/>
      <c r="AB196" s="8"/>
      <c r="AC196" s="8"/>
      <c r="AF196" s="42"/>
      <c r="AG196" s="42"/>
      <c r="AH196" s="42"/>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row>
    <row r="197" spans="1:131" x14ac:dyDescent="0.35">
      <c r="B197" s="36"/>
      <c r="C197" s="37"/>
      <c r="E197" s="16"/>
      <c r="G197" s="8"/>
      <c r="H197" s="8"/>
      <c r="I197" s="8"/>
      <c r="L197" s="8"/>
      <c r="M197" s="8"/>
      <c r="N197" s="8"/>
      <c r="Q197" s="8"/>
      <c r="R197" s="8"/>
      <c r="S197" s="8"/>
      <c r="V197" s="8"/>
      <c r="W197" s="8"/>
      <c r="X197" s="8"/>
      <c r="AA197" s="8"/>
      <c r="AB197" s="8"/>
      <c r="AC197" s="8"/>
      <c r="AF197" s="42"/>
      <c r="AG197" s="42"/>
      <c r="AH197" s="42"/>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row>
    <row r="198" spans="1:131" ht="17.5" x14ac:dyDescent="0.35">
      <c r="B198" s="36"/>
      <c r="C198" s="37"/>
      <c r="E198" s="16"/>
      <c r="F198" s="43"/>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2"/>
      <c r="AG198" s="42"/>
      <c r="AH198" s="42"/>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row>
    <row r="199" spans="1:131" x14ac:dyDescent="0.35">
      <c r="B199" s="36"/>
      <c r="C199" s="37"/>
      <c r="E199" s="16"/>
      <c r="G199" s="8"/>
      <c r="H199" s="8"/>
      <c r="I199" s="8"/>
      <c r="L199" s="8"/>
      <c r="M199" s="8"/>
      <c r="N199" s="8"/>
      <c r="Q199" s="8"/>
      <c r="R199" s="8"/>
      <c r="S199" s="8"/>
      <c r="V199" s="8"/>
      <c r="W199" s="8"/>
      <c r="X199" s="8"/>
      <c r="AA199" s="8"/>
      <c r="AB199" s="8"/>
      <c r="AC199" s="8"/>
      <c r="AF199" s="42"/>
      <c r="AG199" s="42"/>
      <c r="AH199" s="42"/>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row>
    <row r="200" spans="1:131" x14ac:dyDescent="0.35">
      <c r="B200" s="36"/>
      <c r="C200" s="37"/>
      <c r="E200" s="16"/>
      <c r="G200" s="8"/>
      <c r="H200" s="8"/>
      <c r="I200" s="8"/>
      <c r="L200" s="8"/>
      <c r="M200" s="8"/>
      <c r="N200" s="8"/>
      <c r="Q200" s="8"/>
      <c r="R200" s="8"/>
      <c r="S200" s="8"/>
      <c r="V200" s="8"/>
      <c r="W200" s="8"/>
      <c r="X200" s="8"/>
      <c r="AA200" s="8"/>
      <c r="AB200" s="8"/>
      <c r="AC200" s="8"/>
      <c r="AF200" s="42"/>
      <c r="AG200" s="42"/>
      <c r="AH200" s="42"/>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row>
    <row r="201" spans="1:131" x14ac:dyDescent="0.35">
      <c r="E201" s="16"/>
      <c r="G201" s="8"/>
      <c r="H201" s="8"/>
      <c r="I201" s="8"/>
      <c r="L201" s="8"/>
      <c r="M201" s="8"/>
      <c r="N201" s="8"/>
      <c r="Q201" s="8"/>
      <c r="R201" s="8"/>
      <c r="S201" s="8"/>
      <c r="V201" s="8"/>
      <c r="W201" s="8"/>
      <c r="X201" s="8"/>
      <c r="AA201" s="8"/>
      <c r="AB201" s="8"/>
      <c r="AC201" s="8"/>
      <c r="AF201" s="42"/>
      <c r="AG201" s="42"/>
      <c r="AH201" s="42"/>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row>
    <row r="202" spans="1:131" x14ac:dyDescent="0.35">
      <c r="D202" s="16"/>
      <c r="AF202" s="42"/>
      <c r="AG202" s="42"/>
      <c r="AH202" s="42"/>
    </row>
    <row r="203" spans="1:131" x14ac:dyDescent="0.35">
      <c r="D203" s="16"/>
      <c r="AF203" s="42"/>
      <c r="AG203" s="42"/>
      <c r="AH203" s="42"/>
    </row>
    <row r="204" spans="1:131" x14ac:dyDescent="0.35">
      <c r="D204" s="16"/>
    </row>
    <row r="205" spans="1:131" x14ac:dyDescent="0.35">
      <c r="D205" s="16"/>
    </row>
    <row r="206" spans="1:131" x14ac:dyDescent="0.35">
      <c r="D206" s="16"/>
    </row>
    <row r="207" spans="1:131" x14ac:dyDescent="0.35">
      <c r="B207" s="36"/>
      <c r="C207" s="37"/>
      <c r="D207" s="16"/>
      <c r="E207" s="16"/>
      <c r="G207" s="8"/>
      <c r="H207" s="8"/>
      <c r="I207" s="8"/>
      <c r="L207" s="8"/>
      <c r="M207" s="8"/>
      <c r="N207" s="8"/>
      <c r="Q207" s="8"/>
      <c r="R207" s="8"/>
      <c r="S207" s="8"/>
      <c r="V207" s="8"/>
      <c r="W207" s="8"/>
      <c r="X207" s="8"/>
      <c r="AA207" s="8"/>
      <c r="AB207" s="8"/>
      <c r="AC207" s="8"/>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row>
    <row r="208" spans="1:131" x14ac:dyDescent="0.35">
      <c r="B208" s="36"/>
      <c r="C208" s="37"/>
      <c r="D208" s="16"/>
      <c r="E208" s="16"/>
      <c r="G208" s="8"/>
      <c r="H208" s="8"/>
      <c r="I208" s="8"/>
      <c r="L208" s="8"/>
      <c r="M208" s="8"/>
      <c r="N208" s="8"/>
      <c r="Q208" s="8"/>
      <c r="R208" s="8"/>
      <c r="S208" s="8"/>
      <c r="V208" s="8"/>
      <c r="W208" s="8"/>
      <c r="X208" s="8"/>
      <c r="AA208" s="8"/>
      <c r="AB208" s="8"/>
      <c r="AC208" s="8"/>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row>
    <row r="209" spans="1:131" x14ac:dyDescent="0.35">
      <c r="B209" s="36"/>
      <c r="C209" s="37"/>
      <c r="D209" s="16"/>
      <c r="E209" s="16"/>
      <c r="G209" s="8"/>
      <c r="H209" s="8"/>
      <c r="I209" s="8"/>
      <c r="L209" s="8"/>
      <c r="M209" s="8"/>
      <c r="N209" s="8"/>
      <c r="Q209" s="8"/>
      <c r="R209" s="8"/>
      <c r="S209" s="8"/>
      <c r="V209" s="8"/>
      <c r="W209" s="8"/>
      <c r="X209" s="8"/>
      <c r="AA209" s="8"/>
      <c r="AB209" s="8"/>
      <c r="AC209" s="8"/>
      <c r="AF209" s="42"/>
      <c r="AG209" s="42"/>
      <c r="AH209" s="42"/>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row>
    <row r="210" spans="1:131" x14ac:dyDescent="0.35">
      <c r="B210" s="36"/>
      <c r="C210" s="37"/>
      <c r="D210" s="16"/>
      <c r="E210" s="16"/>
      <c r="G210" s="8"/>
      <c r="H210" s="8"/>
      <c r="I210" s="8"/>
      <c r="L210" s="8"/>
      <c r="M210" s="8"/>
      <c r="N210" s="8"/>
      <c r="Q210" s="8"/>
      <c r="R210" s="8"/>
      <c r="S210" s="8"/>
      <c r="V210" s="8"/>
      <c r="W210" s="8"/>
      <c r="X210" s="8"/>
      <c r="AA210" s="8"/>
      <c r="AB210" s="8"/>
      <c r="AC210" s="8"/>
      <c r="AF210" s="42"/>
      <c r="AG210" s="42"/>
      <c r="AH210" s="42"/>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row>
    <row r="211" spans="1:131" s="16" customFormat="1" x14ac:dyDescent="0.35">
      <c r="A211" s="1"/>
      <c r="B211" s="36"/>
      <c r="C211" s="37"/>
      <c r="F211" s="3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42"/>
      <c r="AG211" s="42"/>
      <c r="AH211" s="42"/>
    </row>
    <row r="212" spans="1:131" ht="17.5" x14ac:dyDescent="0.35">
      <c r="B212" s="36"/>
      <c r="C212" s="37"/>
      <c r="D212" s="45"/>
      <c r="E212" s="16"/>
      <c r="F212" s="43"/>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2"/>
      <c r="AG212" s="42"/>
      <c r="AH212" s="42"/>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row>
    <row r="213" spans="1:131" ht="17.5" x14ac:dyDescent="0.35">
      <c r="B213" s="36"/>
      <c r="C213" s="37"/>
      <c r="D213" s="16"/>
      <c r="E213" s="16"/>
      <c r="F213" s="43"/>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6"/>
      <c r="AG213" s="46"/>
      <c r="AH213" s="46"/>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row>
    <row r="214" spans="1:131" x14ac:dyDescent="0.35">
      <c r="A214" s="47"/>
      <c r="B214" s="36"/>
      <c r="C214" s="37"/>
      <c r="D214" s="16"/>
      <c r="E214" s="16"/>
      <c r="G214" s="8"/>
      <c r="H214" s="8"/>
      <c r="I214" s="8"/>
      <c r="L214" s="8"/>
      <c r="M214" s="8"/>
      <c r="N214" s="8"/>
      <c r="Q214" s="8"/>
      <c r="R214" s="8"/>
      <c r="S214" s="8"/>
      <c r="V214" s="8"/>
      <c r="W214" s="8"/>
      <c r="X214" s="8"/>
      <c r="AA214" s="8"/>
      <c r="AB214" s="8"/>
      <c r="AC214" s="8"/>
      <c r="AF214" s="42"/>
      <c r="AG214" s="42"/>
      <c r="AH214" s="42"/>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row>
    <row r="215" spans="1:131" x14ac:dyDescent="0.35">
      <c r="B215" s="36"/>
      <c r="C215" s="37"/>
      <c r="D215" s="16"/>
      <c r="E215" s="16"/>
      <c r="G215" s="8"/>
      <c r="H215" s="8"/>
      <c r="I215" s="8"/>
      <c r="L215" s="8"/>
      <c r="M215" s="8"/>
      <c r="N215" s="8"/>
      <c r="Q215" s="8"/>
      <c r="R215" s="8"/>
      <c r="S215" s="8"/>
      <c r="V215" s="8"/>
      <c r="W215" s="8"/>
      <c r="X215" s="8"/>
      <c r="AA215" s="8"/>
      <c r="AB215" s="8"/>
      <c r="AC215" s="8"/>
      <c r="AF215" s="42"/>
      <c r="AG215" s="42"/>
      <c r="AH215" s="42"/>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row>
    <row r="216" spans="1:131" x14ac:dyDescent="0.35">
      <c r="B216" s="36"/>
      <c r="C216" s="37"/>
      <c r="D216" s="16"/>
      <c r="E216" s="16"/>
      <c r="G216" s="8"/>
      <c r="H216" s="8"/>
      <c r="I216" s="8"/>
      <c r="L216" s="8"/>
      <c r="M216" s="8"/>
      <c r="N216" s="8"/>
      <c r="Q216" s="8"/>
      <c r="R216" s="8"/>
      <c r="S216" s="8"/>
      <c r="V216" s="8"/>
      <c r="W216" s="8"/>
      <c r="X216" s="8"/>
      <c r="AA216" s="8"/>
      <c r="AB216" s="8"/>
      <c r="AC216" s="8"/>
      <c r="AF216" s="42"/>
      <c r="AG216" s="42"/>
      <c r="AH216" s="42"/>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row>
    <row r="217" spans="1:131" x14ac:dyDescent="0.35">
      <c r="B217" s="36"/>
      <c r="C217" s="37"/>
      <c r="D217" s="16"/>
      <c r="E217" s="16"/>
      <c r="G217" s="8"/>
      <c r="H217" s="8"/>
      <c r="I217" s="8"/>
      <c r="L217" s="8"/>
      <c r="M217" s="8"/>
      <c r="N217" s="8"/>
      <c r="Q217" s="8"/>
      <c r="R217" s="8"/>
      <c r="S217" s="8"/>
      <c r="V217" s="8"/>
      <c r="W217" s="8"/>
      <c r="X217" s="8"/>
      <c r="AA217" s="8"/>
      <c r="AB217" s="8"/>
      <c r="AC217" s="8"/>
      <c r="AF217" s="42"/>
      <c r="AG217" s="42"/>
      <c r="AH217" s="42"/>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row>
    <row r="218" spans="1:131" x14ac:dyDescent="0.35">
      <c r="B218" s="36"/>
      <c r="C218" s="37"/>
      <c r="D218" s="16"/>
      <c r="E218" s="16"/>
      <c r="G218" s="8"/>
      <c r="H218" s="8"/>
      <c r="I218" s="8"/>
      <c r="L218" s="8"/>
      <c r="M218" s="8"/>
      <c r="N218" s="8"/>
      <c r="Q218" s="8"/>
      <c r="R218" s="8"/>
      <c r="S218" s="8"/>
      <c r="V218" s="8"/>
      <c r="W218" s="8"/>
      <c r="X218" s="8"/>
      <c r="AA218" s="8"/>
      <c r="AB218" s="8"/>
      <c r="AC218" s="8"/>
      <c r="AF218" s="42"/>
      <c r="AG218" s="42"/>
      <c r="AH218" s="42"/>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row>
    <row r="219" spans="1:131" x14ac:dyDescent="0.35">
      <c r="B219" s="36"/>
      <c r="C219" s="37"/>
      <c r="D219" s="16"/>
      <c r="E219" s="16"/>
      <c r="G219" s="8"/>
      <c r="H219" s="8"/>
      <c r="I219" s="8"/>
      <c r="L219" s="8"/>
      <c r="M219" s="8"/>
      <c r="N219" s="8"/>
      <c r="Q219" s="8"/>
      <c r="R219" s="8"/>
      <c r="S219" s="8"/>
      <c r="V219" s="8"/>
      <c r="W219" s="8"/>
      <c r="X219" s="8"/>
      <c r="AA219" s="8"/>
      <c r="AB219" s="8"/>
      <c r="AC219" s="8"/>
      <c r="AF219" s="42"/>
      <c r="AG219" s="42"/>
      <c r="AH219" s="42"/>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row>
    <row r="220" spans="1:131" x14ac:dyDescent="0.35">
      <c r="B220" s="36"/>
      <c r="C220" s="37"/>
      <c r="D220" s="16"/>
      <c r="E220" s="48"/>
      <c r="G220" s="8"/>
      <c r="H220" s="8"/>
      <c r="I220" s="8"/>
      <c r="L220" s="8"/>
      <c r="M220" s="8"/>
      <c r="N220" s="8"/>
      <c r="Q220" s="8"/>
      <c r="R220" s="8"/>
      <c r="S220" s="8"/>
      <c r="V220" s="8"/>
      <c r="W220" s="8"/>
      <c r="X220" s="8"/>
      <c r="AA220" s="8"/>
      <c r="AB220" s="8"/>
      <c r="AC220" s="8"/>
      <c r="AF220" s="42"/>
      <c r="AG220" s="42"/>
      <c r="AH220" s="42"/>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row>
    <row r="221" spans="1:131" x14ac:dyDescent="0.35">
      <c r="B221" s="36"/>
      <c r="C221" s="37"/>
      <c r="D221" s="16"/>
      <c r="E221" s="16"/>
      <c r="G221" s="8"/>
      <c r="H221" s="8"/>
      <c r="I221" s="8"/>
      <c r="L221" s="8"/>
      <c r="M221" s="8"/>
      <c r="N221" s="8"/>
      <c r="Q221" s="8"/>
      <c r="R221" s="8"/>
      <c r="S221" s="8"/>
      <c r="V221" s="8"/>
      <c r="W221" s="8"/>
      <c r="X221" s="8"/>
      <c r="AA221" s="8"/>
      <c r="AB221" s="8"/>
      <c r="AC221" s="8"/>
      <c r="AF221" s="42"/>
      <c r="AG221" s="42"/>
      <c r="AH221" s="42"/>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row>
    <row r="222" spans="1:131" x14ac:dyDescent="0.35">
      <c r="B222" s="36"/>
      <c r="C222" s="37"/>
      <c r="D222" s="16"/>
      <c r="E222" s="16"/>
      <c r="G222" s="8"/>
      <c r="H222" s="8"/>
      <c r="I222" s="8"/>
      <c r="L222" s="8"/>
      <c r="M222" s="8"/>
      <c r="N222" s="8"/>
      <c r="Q222" s="8"/>
      <c r="R222" s="8"/>
      <c r="S222" s="8"/>
      <c r="V222" s="8"/>
      <c r="W222" s="8"/>
      <c r="X222" s="8"/>
      <c r="AA222" s="8"/>
      <c r="AB222" s="8"/>
      <c r="AC222" s="8"/>
      <c r="AF222" s="42"/>
      <c r="AG222" s="42"/>
      <c r="AH222" s="42"/>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row>
    <row r="223" spans="1:131" x14ac:dyDescent="0.35">
      <c r="B223" s="36"/>
      <c r="C223" s="37"/>
      <c r="D223" s="16"/>
      <c r="E223" s="48"/>
      <c r="G223" s="8"/>
      <c r="H223" s="8"/>
      <c r="I223" s="8"/>
      <c r="L223" s="8"/>
      <c r="M223" s="8"/>
      <c r="N223" s="8"/>
      <c r="Q223" s="8"/>
      <c r="R223" s="8"/>
      <c r="S223" s="8"/>
      <c r="V223" s="8"/>
      <c r="W223" s="8"/>
      <c r="X223" s="8"/>
      <c r="AA223" s="8"/>
      <c r="AB223" s="8"/>
      <c r="AC223" s="8"/>
      <c r="AF223" s="42"/>
      <c r="AG223" s="42"/>
      <c r="AH223" s="42"/>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row>
    <row r="224" spans="1:131" x14ac:dyDescent="0.35">
      <c r="B224" s="36"/>
      <c r="C224" s="37"/>
      <c r="D224" s="16"/>
      <c r="E224" s="16"/>
      <c r="G224" s="8"/>
      <c r="H224" s="8"/>
      <c r="I224" s="8"/>
      <c r="L224" s="8"/>
      <c r="M224" s="8"/>
      <c r="N224" s="8"/>
      <c r="Q224" s="8"/>
      <c r="R224" s="8"/>
      <c r="S224" s="8"/>
      <c r="V224" s="8"/>
      <c r="W224" s="8"/>
      <c r="X224" s="8"/>
      <c r="AA224" s="8"/>
      <c r="AB224" s="8"/>
      <c r="AC224" s="8"/>
      <c r="AF224" s="42"/>
      <c r="AG224" s="42"/>
      <c r="AH224" s="42"/>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row>
    <row r="225" spans="2:131" x14ac:dyDescent="0.35">
      <c r="B225" s="36"/>
      <c r="C225" s="37"/>
      <c r="D225" s="16"/>
      <c r="E225" s="49"/>
      <c r="G225" s="8"/>
      <c r="H225" s="8"/>
      <c r="I225" s="8"/>
      <c r="L225" s="8"/>
      <c r="M225" s="8"/>
      <c r="N225" s="8"/>
      <c r="Q225" s="8"/>
      <c r="R225" s="8"/>
      <c r="S225" s="8"/>
      <c r="V225" s="8"/>
      <c r="W225" s="8"/>
      <c r="X225" s="8"/>
      <c r="AA225" s="8"/>
      <c r="AB225" s="8"/>
      <c r="AC225" s="8"/>
      <c r="AF225" s="42"/>
      <c r="AG225" s="42"/>
      <c r="AH225" s="42"/>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row>
    <row r="226" spans="2:131" x14ac:dyDescent="0.35">
      <c r="B226" s="36"/>
      <c r="C226" s="37"/>
      <c r="D226" s="16"/>
      <c r="E226" s="16"/>
      <c r="G226" s="8"/>
      <c r="H226" s="8"/>
      <c r="I226" s="8"/>
      <c r="L226" s="8"/>
      <c r="M226" s="8"/>
      <c r="N226" s="8"/>
      <c r="Q226" s="8"/>
      <c r="R226" s="8"/>
      <c r="S226" s="8"/>
      <c r="V226" s="8"/>
      <c r="W226" s="8"/>
      <c r="X226" s="8"/>
      <c r="AA226" s="8"/>
      <c r="AB226" s="8"/>
      <c r="AC226" s="8"/>
      <c r="AF226" s="42"/>
      <c r="AG226" s="42"/>
      <c r="AH226" s="42"/>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row>
    <row r="227" spans="2:131" x14ac:dyDescent="0.35">
      <c r="B227" s="36"/>
      <c r="C227" s="37"/>
      <c r="D227" s="45"/>
      <c r="E227" s="48"/>
      <c r="G227" s="8"/>
      <c r="H227" s="8"/>
      <c r="I227" s="8"/>
      <c r="L227" s="8"/>
      <c r="M227" s="8"/>
      <c r="N227" s="8"/>
      <c r="Q227" s="8"/>
      <c r="R227" s="8"/>
      <c r="S227" s="8"/>
      <c r="V227" s="8"/>
      <c r="W227" s="8"/>
      <c r="X227" s="8"/>
      <c r="AA227" s="8"/>
      <c r="AB227" s="8"/>
      <c r="AC227" s="8"/>
      <c r="AF227" s="42"/>
      <c r="AG227" s="42"/>
      <c r="AH227" s="42"/>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row>
    <row r="228" spans="2:131" x14ac:dyDescent="0.35">
      <c r="B228" s="36"/>
      <c r="C228" s="37"/>
      <c r="D228" s="16"/>
      <c r="E228" s="16"/>
      <c r="G228" s="8"/>
      <c r="H228" s="8"/>
      <c r="I228" s="8"/>
      <c r="L228" s="8"/>
      <c r="M228" s="8"/>
      <c r="N228" s="8"/>
      <c r="Q228" s="8"/>
      <c r="R228" s="8"/>
      <c r="S228" s="8"/>
      <c r="V228" s="8"/>
      <c r="W228" s="8"/>
      <c r="X228" s="8"/>
      <c r="AA228" s="8"/>
      <c r="AB228" s="8"/>
      <c r="AC228" s="8"/>
      <c r="AF228" s="42"/>
      <c r="AG228" s="42"/>
      <c r="AH228" s="42"/>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row>
    <row r="229" spans="2:131" x14ac:dyDescent="0.35">
      <c r="B229" s="36"/>
      <c r="C229" s="37"/>
      <c r="D229" s="16"/>
      <c r="E229" s="16"/>
      <c r="G229" s="8"/>
      <c r="H229" s="8"/>
      <c r="I229" s="8"/>
      <c r="L229" s="8"/>
      <c r="M229" s="8"/>
      <c r="N229" s="8"/>
      <c r="Q229" s="8"/>
      <c r="R229" s="8"/>
      <c r="S229" s="8"/>
      <c r="V229" s="8"/>
      <c r="W229" s="8"/>
      <c r="X229" s="8"/>
      <c r="AA229" s="8"/>
      <c r="AB229" s="8"/>
      <c r="AC229" s="8"/>
      <c r="AF229" s="42"/>
      <c r="AG229" s="42"/>
      <c r="AH229" s="42"/>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row>
    <row r="230" spans="2:131" x14ac:dyDescent="0.35">
      <c r="B230" s="36"/>
      <c r="C230" s="37"/>
      <c r="D230" s="16"/>
      <c r="E230" s="16"/>
      <c r="G230" s="8"/>
      <c r="H230" s="8"/>
      <c r="I230" s="8"/>
      <c r="L230" s="8"/>
      <c r="M230" s="8"/>
      <c r="N230" s="8"/>
      <c r="Q230" s="8"/>
      <c r="R230" s="8"/>
      <c r="S230" s="8"/>
      <c r="V230" s="8"/>
      <c r="W230" s="8"/>
      <c r="X230" s="8"/>
      <c r="AA230" s="8"/>
      <c r="AB230" s="8"/>
      <c r="AC230" s="8"/>
      <c r="AF230" s="42"/>
      <c r="AG230" s="42"/>
      <c r="AH230" s="42"/>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row>
    <row r="231" spans="2:131" x14ac:dyDescent="0.35">
      <c r="B231" s="36"/>
      <c r="C231" s="37"/>
      <c r="D231" s="16"/>
      <c r="E231" s="16"/>
      <c r="G231" s="8"/>
      <c r="H231" s="8"/>
      <c r="I231" s="8"/>
      <c r="L231" s="8"/>
      <c r="M231" s="8"/>
      <c r="N231" s="8"/>
      <c r="Q231" s="8"/>
      <c r="R231" s="8"/>
      <c r="S231" s="8"/>
      <c r="V231" s="8"/>
      <c r="W231" s="8"/>
      <c r="X231" s="8"/>
      <c r="AA231" s="8"/>
      <c r="AB231" s="8"/>
      <c r="AC231" s="8"/>
      <c r="AF231" s="42"/>
      <c r="AG231" s="42"/>
      <c r="AH231" s="42"/>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row>
    <row r="232" spans="2:131" x14ac:dyDescent="0.35">
      <c r="B232" s="36"/>
      <c r="C232" s="37"/>
      <c r="D232" s="16"/>
      <c r="E232" s="16"/>
      <c r="G232" s="8"/>
      <c r="H232" s="8"/>
      <c r="I232" s="8"/>
      <c r="L232" s="8"/>
      <c r="M232" s="8"/>
      <c r="N232" s="8"/>
      <c r="Q232" s="8"/>
      <c r="R232" s="8"/>
      <c r="S232" s="8"/>
      <c r="V232" s="8"/>
      <c r="W232" s="8"/>
      <c r="X232" s="8"/>
      <c r="AA232" s="8"/>
      <c r="AB232" s="8"/>
      <c r="AC232" s="8"/>
      <c r="AF232" s="42"/>
      <c r="AG232" s="42"/>
      <c r="AH232" s="42"/>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row>
    <row r="233" spans="2:131" x14ac:dyDescent="0.35">
      <c r="B233" s="36"/>
      <c r="C233" s="37"/>
      <c r="D233" s="16"/>
      <c r="E233" s="16"/>
      <c r="G233" s="8"/>
      <c r="H233" s="8"/>
      <c r="I233" s="8"/>
      <c r="L233" s="8"/>
      <c r="M233" s="8"/>
      <c r="N233" s="8"/>
      <c r="Q233" s="8"/>
      <c r="R233" s="8"/>
      <c r="S233" s="8"/>
      <c r="V233" s="8"/>
      <c r="W233" s="8"/>
      <c r="X233" s="8"/>
      <c r="AA233" s="8"/>
      <c r="AB233" s="8"/>
      <c r="AC233" s="8"/>
      <c r="AF233" s="42"/>
      <c r="AG233" s="42"/>
      <c r="AH233" s="42"/>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row>
    <row r="234" spans="2:131" x14ac:dyDescent="0.35">
      <c r="B234" s="36"/>
      <c r="C234" s="37"/>
      <c r="D234" s="16"/>
      <c r="E234" s="16"/>
      <c r="G234" s="8"/>
      <c r="H234" s="8"/>
      <c r="I234" s="8"/>
      <c r="L234" s="8"/>
      <c r="M234" s="8"/>
      <c r="N234" s="8"/>
      <c r="Q234" s="8"/>
      <c r="R234" s="8"/>
      <c r="S234" s="8"/>
      <c r="V234" s="8"/>
      <c r="W234" s="8"/>
      <c r="X234" s="8"/>
      <c r="AA234" s="8"/>
      <c r="AB234" s="8"/>
      <c r="AC234" s="8"/>
      <c r="AF234" s="42"/>
      <c r="AG234" s="42"/>
      <c r="AH234" s="42"/>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row>
    <row r="235" spans="2:131" x14ac:dyDescent="0.35">
      <c r="B235" s="36"/>
      <c r="C235" s="37"/>
      <c r="D235" s="16"/>
      <c r="E235" s="48"/>
      <c r="G235" s="8"/>
      <c r="H235" s="8"/>
      <c r="I235" s="8"/>
      <c r="L235" s="8"/>
      <c r="M235" s="8"/>
      <c r="N235" s="8"/>
      <c r="Q235" s="8"/>
      <c r="R235" s="8"/>
      <c r="S235" s="8"/>
      <c r="V235" s="8"/>
      <c r="W235" s="8"/>
      <c r="X235" s="8"/>
      <c r="AA235" s="8"/>
      <c r="AB235" s="8"/>
      <c r="AC235" s="8"/>
      <c r="AF235" s="42"/>
      <c r="AG235" s="42"/>
      <c r="AH235" s="42"/>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row>
    <row r="236" spans="2:131" x14ac:dyDescent="0.35">
      <c r="B236" s="36"/>
      <c r="C236" s="37"/>
      <c r="D236" s="16"/>
      <c r="E236" s="16"/>
      <c r="G236" s="8"/>
      <c r="H236" s="8"/>
      <c r="I236" s="8"/>
      <c r="L236" s="8"/>
      <c r="M236" s="8"/>
      <c r="N236" s="8"/>
      <c r="Q236" s="8"/>
      <c r="R236" s="8"/>
      <c r="S236" s="8"/>
      <c r="V236" s="8"/>
      <c r="W236" s="8"/>
      <c r="X236" s="8"/>
      <c r="AA236" s="8"/>
      <c r="AB236" s="8"/>
      <c r="AC236" s="8"/>
      <c r="AF236" s="42"/>
      <c r="AG236" s="42"/>
      <c r="AH236" s="42"/>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row>
    <row r="237" spans="2:131" x14ac:dyDescent="0.35">
      <c r="B237" s="36"/>
      <c r="C237" s="37"/>
      <c r="D237" s="16"/>
      <c r="E237" s="16"/>
      <c r="G237" s="8"/>
      <c r="H237" s="8"/>
      <c r="I237" s="8"/>
      <c r="L237" s="8"/>
      <c r="M237" s="8"/>
      <c r="N237" s="8"/>
      <c r="Q237" s="8"/>
      <c r="R237" s="8"/>
      <c r="S237" s="8"/>
      <c r="V237" s="8"/>
      <c r="W237" s="8"/>
      <c r="X237" s="8"/>
      <c r="AA237" s="8"/>
      <c r="AB237" s="8"/>
      <c r="AC237" s="8"/>
      <c r="AF237" s="42"/>
      <c r="AG237" s="42"/>
      <c r="AH237" s="42"/>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row>
    <row r="238" spans="2:131" x14ac:dyDescent="0.35">
      <c r="B238" s="36"/>
      <c r="C238" s="37"/>
      <c r="D238" s="16"/>
      <c r="E238" s="48"/>
      <c r="G238" s="8"/>
      <c r="H238" s="8"/>
      <c r="I238" s="8"/>
      <c r="L238" s="8"/>
      <c r="M238" s="8"/>
      <c r="N238" s="8"/>
      <c r="Q238" s="8"/>
      <c r="R238" s="8"/>
      <c r="S238" s="8"/>
      <c r="V238" s="8"/>
      <c r="W238" s="8"/>
      <c r="X238" s="8"/>
      <c r="AA238" s="8"/>
      <c r="AB238" s="8"/>
      <c r="AC238" s="8"/>
      <c r="AF238" s="42"/>
      <c r="AG238" s="42"/>
      <c r="AH238" s="42"/>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row>
    <row r="239" spans="2:131" x14ac:dyDescent="0.35">
      <c r="B239" s="36"/>
      <c r="C239" s="37"/>
      <c r="D239" s="16"/>
      <c r="E239" s="16"/>
      <c r="G239" s="8"/>
      <c r="H239" s="8"/>
      <c r="I239" s="8"/>
      <c r="L239" s="8"/>
      <c r="M239" s="8"/>
      <c r="N239" s="8"/>
      <c r="Q239" s="8"/>
      <c r="R239" s="8"/>
      <c r="S239" s="8"/>
      <c r="V239" s="8"/>
      <c r="W239" s="8"/>
      <c r="X239" s="8"/>
      <c r="AA239" s="8"/>
      <c r="AB239" s="8"/>
      <c r="AC239" s="8"/>
      <c r="AF239" s="42"/>
      <c r="AG239" s="42"/>
      <c r="AH239" s="42"/>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row>
    <row r="240" spans="2:131" x14ac:dyDescent="0.35">
      <c r="B240" s="36"/>
      <c r="C240" s="37"/>
      <c r="D240" s="16"/>
      <c r="E240" s="49"/>
      <c r="G240" s="8"/>
      <c r="H240" s="8"/>
      <c r="I240" s="8"/>
      <c r="L240" s="8"/>
      <c r="M240" s="8"/>
      <c r="N240" s="8"/>
      <c r="Q240" s="8"/>
      <c r="R240" s="8"/>
      <c r="S240" s="8"/>
      <c r="V240" s="8"/>
      <c r="W240" s="8"/>
      <c r="X240" s="8"/>
      <c r="AA240" s="8"/>
      <c r="AB240" s="8"/>
      <c r="AC240" s="8"/>
      <c r="AF240" s="42"/>
      <c r="AG240" s="42"/>
      <c r="AH240" s="42"/>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row>
    <row r="241" spans="2:131" x14ac:dyDescent="0.35">
      <c r="B241" s="36"/>
      <c r="C241" s="37"/>
      <c r="D241" s="16"/>
      <c r="E241" s="16"/>
      <c r="G241" s="8"/>
      <c r="H241" s="8"/>
      <c r="I241" s="8"/>
      <c r="L241" s="8"/>
      <c r="M241" s="8"/>
      <c r="N241" s="8"/>
      <c r="Q241" s="8"/>
      <c r="R241" s="8"/>
      <c r="S241" s="8"/>
      <c r="V241" s="8"/>
      <c r="W241" s="8"/>
      <c r="X241" s="8"/>
      <c r="AA241" s="8"/>
      <c r="AB241" s="8"/>
      <c r="AC241" s="8"/>
      <c r="AF241" s="42"/>
      <c r="AG241" s="42"/>
      <c r="AH241" s="42"/>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row>
    <row r="242" spans="2:131" x14ac:dyDescent="0.35">
      <c r="B242" s="36"/>
      <c r="C242" s="37"/>
      <c r="D242" s="16"/>
      <c r="E242" s="48"/>
      <c r="G242" s="8"/>
      <c r="H242" s="8"/>
      <c r="I242" s="8"/>
      <c r="L242" s="8"/>
      <c r="M242" s="8"/>
      <c r="N242" s="8"/>
      <c r="Q242" s="8"/>
      <c r="R242" s="8"/>
      <c r="S242" s="8"/>
      <c r="V242" s="8"/>
      <c r="W242" s="8"/>
      <c r="X242" s="8"/>
      <c r="AA242" s="8"/>
      <c r="AB242" s="8"/>
      <c r="AC242" s="8"/>
      <c r="AF242" s="42"/>
      <c r="AG242" s="42"/>
      <c r="AH242" s="42"/>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row>
    <row r="243" spans="2:131" x14ac:dyDescent="0.35">
      <c r="B243" s="36"/>
      <c r="C243" s="37"/>
      <c r="D243" s="16"/>
      <c r="E243" s="16"/>
      <c r="G243" s="8"/>
      <c r="H243" s="8"/>
      <c r="I243" s="8"/>
      <c r="L243" s="8"/>
      <c r="M243" s="8"/>
      <c r="N243" s="8"/>
      <c r="Q243" s="8"/>
      <c r="R243" s="8"/>
      <c r="S243" s="8"/>
      <c r="V243" s="8"/>
      <c r="W243" s="8"/>
      <c r="X243" s="8"/>
      <c r="AA243" s="8"/>
      <c r="AB243" s="8"/>
      <c r="AC243" s="8"/>
      <c r="AF243" s="42"/>
      <c r="AG243" s="42"/>
      <c r="AH243" s="42"/>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row>
    <row r="244" spans="2:131" x14ac:dyDescent="0.35">
      <c r="B244" s="36"/>
      <c r="C244" s="37"/>
      <c r="D244" s="16"/>
      <c r="E244" s="16"/>
      <c r="G244" s="8"/>
      <c r="H244" s="8"/>
      <c r="I244" s="8"/>
      <c r="L244" s="8"/>
      <c r="M244" s="8"/>
      <c r="N244" s="8"/>
      <c r="Q244" s="8"/>
      <c r="R244" s="8"/>
      <c r="S244" s="8"/>
      <c r="V244" s="8"/>
      <c r="W244" s="8"/>
      <c r="X244" s="8"/>
      <c r="AA244" s="8"/>
      <c r="AB244" s="8"/>
      <c r="AC244" s="8"/>
      <c r="AF244" s="42"/>
      <c r="AG244" s="42"/>
      <c r="AH244" s="42"/>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row>
    <row r="245" spans="2:131" x14ac:dyDescent="0.35">
      <c r="B245" s="36"/>
      <c r="C245" s="37"/>
      <c r="D245" s="16"/>
      <c r="E245" s="16"/>
      <c r="G245" s="8"/>
      <c r="H245" s="8"/>
      <c r="I245" s="8"/>
      <c r="L245" s="8"/>
      <c r="M245" s="8"/>
      <c r="N245" s="8"/>
      <c r="Q245" s="8"/>
      <c r="R245" s="8"/>
      <c r="S245" s="8"/>
      <c r="V245" s="8"/>
      <c r="W245" s="8"/>
      <c r="X245" s="8"/>
      <c r="AA245" s="8"/>
      <c r="AB245" s="8"/>
      <c r="AC245" s="8"/>
      <c r="AF245" s="42"/>
      <c r="AG245" s="42"/>
      <c r="AH245" s="42"/>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row>
    <row r="246" spans="2:131" x14ac:dyDescent="0.35">
      <c r="B246" s="36"/>
      <c r="C246" s="37"/>
      <c r="D246" s="16"/>
      <c r="E246" s="16"/>
      <c r="G246" s="8"/>
      <c r="H246" s="8"/>
      <c r="I246" s="8"/>
      <c r="L246" s="8"/>
      <c r="M246" s="8"/>
      <c r="N246" s="8"/>
      <c r="Q246" s="8"/>
      <c r="R246" s="8"/>
      <c r="S246" s="8"/>
      <c r="V246" s="8"/>
      <c r="W246" s="8"/>
      <c r="X246" s="8"/>
      <c r="AA246" s="8"/>
      <c r="AB246" s="8"/>
      <c r="AC246" s="8"/>
      <c r="AF246" s="42"/>
      <c r="AG246" s="42"/>
      <c r="AH246" s="42"/>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row>
    <row r="247" spans="2:131" x14ac:dyDescent="0.35">
      <c r="B247" s="36"/>
      <c r="C247" s="37"/>
      <c r="D247" s="16"/>
      <c r="E247" s="16"/>
      <c r="G247" s="8"/>
      <c r="H247" s="8"/>
      <c r="I247" s="8"/>
      <c r="L247" s="8"/>
      <c r="M247" s="8"/>
      <c r="N247" s="8"/>
      <c r="Q247" s="8"/>
      <c r="R247" s="8"/>
      <c r="S247" s="8"/>
      <c r="V247" s="8"/>
      <c r="W247" s="8"/>
      <c r="X247" s="8"/>
      <c r="AA247" s="8"/>
      <c r="AB247" s="8"/>
      <c r="AC247" s="8"/>
      <c r="AF247" s="42"/>
      <c r="AG247" s="42"/>
      <c r="AH247" s="42"/>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row>
    <row r="248" spans="2:131" x14ac:dyDescent="0.35">
      <c r="B248" s="36"/>
      <c r="C248" s="37"/>
      <c r="D248" s="16"/>
      <c r="E248" s="49"/>
      <c r="G248" s="8"/>
      <c r="H248" s="8"/>
      <c r="I248" s="8"/>
      <c r="L248" s="8"/>
      <c r="M248" s="8"/>
      <c r="N248" s="8"/>
      <c r="Q248" s="8"/>
      <c r="R248" s="8"/>
      <c r="S248" s="8"/>
      <c r="V248" s="8"/>
      <c r="W248" s="8"/>
      <c r="X248" s="8"/>
      <c r="AA248" s="8"/>
      <c r="AB248" s="8"/>
      <c r="AC248" s="8"/>
      <c r="AF248" s="42"/>
      <c r="AG248" s="42"/>
      <c r="AH248" s="42"/>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row>
    <row r="249" spans="2:131" x14ac:dyDescent="0.35">
      <c r="B249" s="36"/>
      <c r="C249" s="37"/>
      <c r="D249" s="16"/>
      <c r="E249" s="16"/>
      <c r="G249" s="8"/>
      <c r="H249" s="8"/>
      <c r="I249" s="8"/>
      <c r="L249" s="8"/>
      <c r="M249" s="8"/>
      <c r="N249" s="8"/>
      <c r="Q249" s="8"/>
      <c r="R249" s="8"/>
      <c r="S249" s="8"/>
      <c r="V249" s="8"/>
      <c r="W249" s="8"/>
      <c r="X249" s="8"/>
      <c r="AA249" s="8"/>
      <c r="AB249" s="8"/>
      <c r="AC249" s="8"/>
      <c r="AF249" s="42"/>
      <c r="AG249" s="42"/>
      <c r="AH249" s="42"/>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row>
    <row r="250" spans="2:131" x14ac:dyDescent="0.35">
      <c r="B250" s="36"/>
      <c r="C250" s="37"/>
      <c r="D250" s="16"/>
      <c r="E250" s="16"/>
      <c r="G250" s="8"/>
      <c r="H250" s="8"/>
      <c r="I250" s="8"/>
      <c r="L250" s="8"/>
      <c r="M250" s="8"/>
      <c r="N250" s="8"/>
      <c r="Q250" s="8"/>
      <c r="R250" s="8"/>
      <c r="S250" s="8"/>
      <c r="V250" s="8"/>
      <c r="W250" s="8"/>
      <c r="X250" s="8"/>
      <c r="AA250" s="8"/>
      <c r="AB250" s="8"/>
      <c r="AC250" s="8"/>
      <c r="AF250" s="42"/>
      <c r="AG250" s="42"/>
      <c r="AH250" s="42"/>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row>
    <row r="251" spans="2:131" x14ac:dyDescent="0.35">
      <c r="B251" s="36"/>
      <c r="C251" s="37"/>
      <c r="D251" s="16"/>
      <c r="E251" s="16"/>
      <c r="G251" s="8"/>
      <c r="H251" s="8"/>
      <c r="I251" s="8"/>
      <c r="L251" s="8"/>
      <c r="M251" s="8"/>
      <c r="N251" s="8"/>
      <c r="Q251" s="8"/>
      <c r="R251" s="8"/>
      <c r="S251" s="8"/>
      <c r="V251" s="8"/>
      <c r="W251" s="8"/>
      <c r="X251" s="8"/>
      <c r="AA251" s="8"/>
      <c r="AB251" s="8"/>
      <c r="AC251" s="8"/>
      <c r="AF251" s="42"/>
      <c r="AG251" s="42"/>
      <c r="AH251" s="42"/>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row>
    <row r="252" spans="2:131" x14ac:dyDescent="0.35">
      <c r="B252" s="36"/>
      <c r="C252" s="37"/>
      <c r="D252" s="16"/>
      <c r="E252" s="16"/>
      <c r="G252" s="8"/>
      <c r="H252" s="8"/>
      <c r="I252" s="8"/>
      <c r="L252" s="8"/>
      <c r="M252" s="8"/>
      <c r="N252" s="8"/>
      <c r="Q252" s="8"/>
      <c r="R252" s="8"/>
      <c r="S252" s="8"/>
      <c r="V252" s="8"/>
      <c r="W252" s="8"/>
      <c r="X252" s="8"/>
      <c r="AA252" s="8"/>
      <c r="AB252" s="8"/>
      <c r="AC252" s="8"/>
      <c r="AF252" s="42"/>
      <c r="AG252" s="42"/>
      <c r="AH252" s="42"/>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row>
    <row r="253" spans="2:131" x14ac:dyDescent="0.35">
      <c r="B253" s="36"/>
      <c r="C253" s="37"/>
      <c r="D253" s="16"/>
      <c r="E253" s="16"/>
      <c r="G253" s="8"/>
      <c r="H253" s="8"/>
      <c r="I253" s="8"/>
      <c r="L253" s="8"/>
      <c r="M253" s="8"/>
      <c r="N253" s="8"/>
      <c r="Q253" s="8"/>
      <c r="R253" s="8"/>
      <c r="S253" s="8"/>
      <c r="V253" s="8"/>
      <c r="W253" s="8"/>
      <c r="X253" s="8"/>
      <c r="AA253" s="8"/>
      <c r="AB253" s="8"/>
      <c r="AC253" s="8"/>
      <c r="AF253" s="42"/>
      <c r="AG253" s="42"/>
      <c r="AH253" s="42"/>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row>
    <row r="254" spans="2:131" x14ac:dyDescent="0.35">
      <c r="B254" s="36"/>
      <c r="C254" s="37"/>
      <c r="D254" s="16"/>
      <c r="E254" s="16"/>
      <c r="G254" s="8"/>
      <c r="H254" s="8"/>
      <c r="I254" s="8"/>
      <c r="L254" s="8"/>
      <c r="M254" s="8"/>
      <c r="N254" s="8"/>
      <c r="Q254" s="8"/>
      <c r="R254" s="8"/>
      <c r="S254" s="8"/>
      <c r="V254" s="8"/>
      <c r="W254" s="8"/>
      <c r="X254" s="8"/>
      <c r="AA254" s="8"/>
      <c r="AB254" s="8"/>
      <c r="AC254" s="8"/>
      <c r="AF254" s="42"/>
      <c r="AG254" s="42"/>
      <c r="AH254" s="42"/>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row>
    <row r="255" spans="2:131" x14ac:dyDescent="0.35">
      <c r="B255" s="36"/>
      <c r="C255" s="37"/>
      <c r="D255" s="16"/>
      <c r="E255" s="16"/>
      <c r="G255" s="8"/>
      <c r="H255" s="8"/>
      <c r="I255" s="8"/>
      <c r="L255" s="8"/>
      <c r="M255" s="8"/>
      <c r="N255" s="8"/>
      <c r="Q255" s="8"/>
      <c r="R255" s="8"/>
      <c r="S255" s="8"/>
      <c r="V255" s="8"/>
      <c r="W255" s="8"/>
      <c r="X255" s="8"/>
      <c r="AA255" s="8"/>
      <c r="AB255" s="8"/>
      <c r="AC255" s="8"/>
      <c r="AF255" s="42"/>
      <c r="AG255" s="42"/>
      <c r="AH255" s="42"/>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row>
    <row r="256" spans="2:131" x14ac:dyDescent="0.35">
      <c r="B256" s="36"/>
      <c r="C256" s="37"/>
      <c r="D256" s="16"/>
      <c r="E256" s="16"/>
      <c r="G256" s="8"/>
      <c r="H256" s="8"/>
      <c r="I256" s="8"/>
      <c r="L256" s="8"/>
      <c r="M256" s="8"/>
      <c r="N256" s="8"/>
      <c r="Q256" s="8"/>
      <c r="R256" s="8"/>
      <c r="S256" s="8"/>
      <c r="V256" s="8"/>
      <c r="W256" s="8"/>
      <c r="X256" s="8"/>
      <c r="AA256" s="8"/>
      <c r="AB256" s="8"/>
      <c r="AC256" s="8"/>
      <c r="AF256" s="42"/>
      <c r="AG256" s="42"/>
      <c r="AH256" s="42"/>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row>
    <row r="257" spans="2:131" x14ac:dyDescent="0.35">
      <c r="B257" s="36"/>
      <c r="C257" s="37"/>
      <c r="D257" s="16"/>
      <c r="E257" s="16"/>
      <c r="G257" s="8"/>
      <c r="H257" s="8"/>
      <c r="I257" s="8"/>
      <c r="L257" s="8"/>
      <c r="M257" s="8"/>
      <c r="N257" s="8"/>
      <c r="Q257" s="8"/>
      <c r="R257" s="8"/>
      <c r="S257" s="8"/>
      <c r="V257" s="8"/>
      <c r="W257" s="8"/>
      <c r="X257" s="8"/>
      <c r="AA257" s="8"/>
      <c r="AB257" s="8"/>
      <c r="AC257" s="8"/>
      <c r="AF257" s="42"/>
      <c r="AG257" s="42"/>
      <c r="AH257" s="42"/>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row>
    <row r="258" spans="2:131" x14ac:dyDescent="0.35">
      <c r="B258" s="36"/>
      <c r="C258" s="37"/>
      <c r="D258" s="16"/>
      <c r="E258" s="16"/>
      <c r="G258" s="8"/>
      <c r="H258" s="8"/>
      <c r="I258" s="8"/>
      <c r="L258" s="8"/>
      <c r="M258" s="8"/>
      <c r="N258" s="8"/>
      <c r="Q258" s="8"/>
      <c r="R258" s="8"/>
      <c r="S258" s="8"/>
      <c r="V258" s="8"/>
      <c r="W258" s="8"/>
      <c r="X258" s="8"/>
      <c r="AA258" s="8"/>
      <c r="AB258" s="8"/>
      <c r="AC258" s="8"/>
      <c r="AF258" s="42"/>
      <c r="AG258" s="42"/>
      <c r="AH258" s="42"/>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row>
    <row r="259" spans="2:131" x14ac:dyDescent="0.35">
      <c r="B259" s="36"/>
      <c r="C259" s="37"/>
      <c r="D259" s="16"/>
      <c r="E259" s="16"/>
      <c r="G259" s="8"/>
      <c r="H259" s="8"/>
      <c r="I259" s="8"/>
      <c r="L259" s="8"/>
      <c r="M259" s="8"/>
      <c r="N259" s="8"/>
      <c r="Q259" s="8"/>
      <c r="R259" s="8"/>
      <c r="S259" s="8"/>
      <c r="V259" s="8"/>
      <c r="W259" s="8"/>
      <c r="X259" s="8"/>
      <c r="AA259" s="8"/>
      <c r="AB259" s="8"/>
      <c r="AC259" s="8"/>
      <c r="AF259" s="42"/>
      <c r="AG259" s="42"/>
      <c r="AH259" s="42"/>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row>
    <row r="260" spans="2:131" x14ac:dyDescent="0.35">
      <c r="B260" s="36"/>
      <c r="C260" s="37"/>
      <c r="D260" s="16"/>
      <c r="E260" s="16"/>
      <c r="G260" s="8"/>
      <c r="H260" s="8"/>
      <c r="I260" s="8"/>
      <c r="L260" s="8"/>
      <c r="M260" s="8"/>
      <c r="N260" s="8"/>
      <c r="Q260" s="8"/>
      <c r="R260" s="8"/>
      <c r="S260" s="8"/>
      <c r="V260" s="8"/>
      <c r="W260" s="8"/>
      <c r="X260" s="8"/>
      <c r="AA260" s="8"/>
      <c r="AB260" s="8"/>
      <c r="AC260" s="8"/>
      <c r="AF260" s="42"/>
      <c r="AG260" s="42"/>
      <c r="AH260" s="42"/>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row>
    <row r="261" spans="2:131" x14ac:dyDescent="0.35">
      <c r="B261" s="36"/>
      <c r="C261" s="37"/>
      <c r="D261" s="16"/>
      <c r="E261" s="16"/>
      <c r="G261" s="8"/>
      <c r="H261" s="8"/>
      <c r="I261" s="8"/>
      <c r="L261" s="8"/>
      <c r="M261" s="8"/>
      <c r="N261" s="8"/>
      <c r="Q261" s="8"/>
      <c r="R261" s="8"/>
      <c r="S261" s="8"/>
      <c r="V261" s="8"/>
      <c r="W261" s="8"/>
      <c r="X261" s="8"/>
      <c r="AA261" s="8"/>
      <c r="AB261" s="8"/>
      <c r="AC261" s="8"/>
      <c r="AF261" s="42"/>
      <c r="AG261" s="42"/>
      <c r="AH261" s="42"/>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row>
    <row r="262" spans="2:131" x14ac:dyDescent="0.35">
      <c r="B262" s="36"/>
      <c r="C262" s="37"/>
      <c r="D262" s="16"/>
      <c r="E262" s="16"/>
      <c r="G262" s="8"/>
      <c r="H262" s="8"/>
      <c r="I262" s="8"/>
      <c r="L262" s="8"/>
      <c r="M262" s="8"/>
      <c r="N262" s="8"/>
      <c r="Q262" s="8"/>
      <c r="R262" s="8"/>
      <c r="S262" s="8"/>
      <c r="V262" s="8"/>
      <c r="W262" s="8"/>
      <c r="X262" s="8"/>
      <c r="AA262" s="8"/>
      <c r="AB262" s="8"/>
      <c r="AC262" s="8"/>
      <c r="AF262" s="42"/>
      <c r="AG262" s="42"/>
      <c r="AH262" s="42"/>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row>
    <row r="263" spans="2:131" x14ac:dyDescent="0.35">
      <c r="B263" s="36"/>
      <c r="C263" s="37"/>
      <c r="D263" s="16"/>
      <c r="E263" s="16"/>
      <c r="G263" s="8"/>
      <c r="H263" s="8"/>
      <c r="I263" s="8"/>
      <c r="L263" s="8"/>
      <c r="M263" s="8"/>
      <c r="N263" s="8"/>
      <c r="Q263" s="8"/>
      <c r="R263" s="8"/>
      <c r="S263" s="8"/>
      <c r="V263" s="8"/>
      <c r="W263" s="8"/>
      <c r="X263" s="8"/>
      <c r="AA263" s="8"/>
      <c r="AB263" s="8"/>
      <c r="AC263" s="8"/>
      <c r="AF263" s="42"/>
      <c r="AG263" s="42"/>
      <c r="AH263" s="42"/>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row>
    <row r="264" spans="2:131" x14ac:dyDescent="0.35">
      <c r="B264" s="36"/>
      <c r="C264" s="37"/>
      <c r="D264" s="16"/>
      <c r="E264" s="16"/>
      <c r="G264" s="8"/>
      <c r="H264" s="8"/>
      <c r="I264" s="8"/>
      <c r="L264" s="8"/>
      <c r="M264" s="8"/>
      <c r="N264" s="8"/>
      <c r="Q264" s="8"/>
      <c r="R264" s="8"/>
      <c r="S264" s="8"/>
      <c r="V264" s="8"/>
      <c r="W264" s="8"/>
      <c r="X264" s="8"/>
      <c r="AA264" s="8"/>
      <c r="AB264" s="8"/>
      <c r="AC264" s="8"/>
      <c r="AF264" s="42"/>
      <c r="AG264" s="42"/>
      <c r="AH264" s="42"/>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row>
    <row r="265" spans="2:131" x14ac:dyDescent="0.35">
      <c r="B265" s="36"/>
      <c r="C265" s="37"/>
      <c r="D265" s="16"/>
      <c r="E265" s="16"/>
      <c r="G265" s="8"/>
      <c r="H265" s="8"/>
      <c r="I265" s="8"/>
      <c r="L265" s="8"/>
      <c r="M265" s="8"/>
      <c r="N265" s="8"/>
      <c r="Q265" s="8"/>
      <c r="R265" s="8"/>
      <c r="S265" s="8"/>
      <c r="V265" s="8"/>
      <c r="W265" s="8"/>
      <c r="X265" s="8"/>
      <c r="AA265" s="8"/>
      <c r="AB265" s="8"/>
      <c r="AC265" s="8"/>
      <c r="AF265" s="42"/>
      <c r="AG265" s="42"/>
      <c r="AH265" s="42"/>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row>
    <row r="266" spans="2:131" x14ac:dyDescent="0.35">
      <c r="B266" s="36"/>
      <c r="C266" s="37"/>
      <c r="D266" s="16"/>
      <c r="E266" s="16"/>
      <c r="G266" s="8"/>
      <c r="H266" s="8"/>
      <c r="I266" s="8"/>
      <c r="L266" s="8"/>
      <c r="M266" s="8"/>
      <c r="N266" s="8"/>
      <c r="Q266" s="8"/>
      <c r="R266" s="8"/>
      <c r="S266" s="8"/>
      <c r="V266" s="8"/>
      <c r="W266" s="8"/>
      <c r="X266" s="8"/>
      <c r="AA266" s="8"/>
      <c r="AB266" s="8"/>
      <c r="AC266" s="8"/>
      <c r="AF266" s="42"/>
      <c r="AG266" s="42"/>
      <c r="AH266" s="42"/>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row>
    <row r="267" spans="2:131" x14ac:dyDescent="0.35">
      <c r="B267" s="36"/>
      <c r="C267" s="37"/>
      <c r="D267" s="16"/>
      <c r="E267" s="16"/>
      <c r="G267" s="8"/>
      <c r="H267" s="8"/>
      <c r="I267" s="8"/>
      <c r="L267" s="8"/>
      <c r="M267" s="8"/>
      <c r="N267" s="8"/>
      <c r="Q267" s="8"/>
      <c r="R267" s="8"/>
      <c r="S267" s="8"/>
      <c r="V267" s="8"/>
      <c r="W267" s="8"/>
      <c r="X267" s="8"/>
      <c r="AA267" s="8"/>
      <c r="AB267" s="8"/>
      <c r="AC267" s="8"/>
      <c r="AF267" s="42"/>
      <c r="AG267" s="42"/>
      <c r="AH267" s="42"/>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row>
    <row r="268" spans="2:131" x14ac:dyDescent="0.35">
      <c r="B268" s="36"/>
      <c r="C268" s="37"/>
      <c r="D268" s="16"/>
      <c r="E268" s="16"/>
      <c r="G268" s="8"/>
      <c r="H268" s="8"/>
      <c r="I268" s="8"/>
      <c r="L268" s="8"/>
      <c r="M268" s="8"/>
      <c r="N268" s="8"/>
      <c r="Q268" s="8"/>
      <c r="R268" s="8"/>
      <c r="S268" s="8"/>
      <c r="V268" s="8"/>
      <c r="W268" s="8"/>
      <c r="X268" s="8"/>
      <c r="AA268" s="8"/>
      <c r="AB268" s="8"/>
      <c r="AC268" s="8"/>
      <c r="AF268" s="42"/>
      <c r="AG268" s="42"/>
      <c r="AH268" s="42"/>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row>
    <row r="269" spans="2:131" x14ac:dyDescent="0.35">
      <c r="B269" s="36"/>
      <c r="C269" s="37"/>
      <c r="D269" s="16"/>
      <c r="E269" s="16"/>
      <c r="G269" s="8"/>
      <c r="H269" s="8"/>
      <c r="I269" s="8"/>
      <c r="L269" s="8"/>
      <c r="M269" s="8"/>
      <c r="N269" s="8"/>
      <c r="Q269" s="8"/>
      <c r="R269" s="8"/>
      <c r="S269" s="8"/>
      <c r="V269" s="8"/>
      <c r="W269" s="8"/>
      <c r="X269" s="8"/>
      <c r="AA269" s="8"/>
      <c r="AB269" s="8"/>
      <c r="AC269" s="8"/>
      <c r="AF269" s="42"/>
      <c r="AG269" s="42"/>
      <c r="AH269" s="42"/>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row>
    <row r="270" spans="2:131" x14ac:dyDescent="0.35">
      <c r="B270" s="36"/>
      <c r="C270" s="37"/>
      <c r="D270" s="16"/>
      <c r="E270" s="16"/>
      <c r="G270" s="8"/>
      <c r="H270" s="8"/>
      <c r="I270" s="8"/>
      <c r="L270" s="8"/>
      <c r="M270" s="8"/>
      <c r="N270" s="8"/>
      <c r="Q270" s="8"/>
      <c r="R270" s="8"/>
      <c r="S270" s="8"/>
      <c r="V270" s="8"/>
      <c r="W270" s="8"/>
      <c r="X270" s="8"/>
      <c r="AA270" s="8"/>
      <c r="AB270" s="8"/>
      <c r="AC270" s="8"/>
      <c r="AF270" s="42"/>
      <c r="AG270" s="42"/>
      <c r="AH270" s="42"/>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row>
    <row r="271" spans="2:131" x14ac:dyDescent="0.35">
      <c r="B271" s="36"/>
      <c r="C271" s="37"/>
      <c r="D271" s="16"/>
      <c r="E271" s="16"/>
      <c r="G271" s="8"/>
      <c r="H271" s="8"/>
      <c r="I271" s="8"/>
      <c r="L271" s="8"/>
      <c r="M271" s="8"/>
      <c r="N271" s="8"/>
      <c r="Q271" s="8"/>
      <c r="R271" s="8"/>
      <c r="S271" s="8"/>
      <c r="V271" s="8"/>
      <c r="W271" s="8"/>
      <c r="X271" s="8"/>
      <c r="AA271" s="8"/>
      <c r="AB271" s="8"/>
      <c r="AC271" s="8"/>
      <c r="AF271" s="42"/>
      <c r="AG271" s="42"/>
      <c r="AH271" s="42"/>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row>
    <row r="272" spans="2:131" x14ac:dyDescent="0.35">
      <c r="B272" s="36"/>
      <c r="C272" s="37"/>
      <c r="D272" s="16"/>
      <c r="E272" s="16"/>
      <c r="G272" s="8"/>
      <c r="H272" s="8"/>
      <c r="I272" s="8"/>
      <c r="L272" s="8"/>
      <c r="M272" s="8"/>
      <c r="N272" s="8"/>
      <c r="Q272" s="8"/>
      <c r="R272" s="8"/>
      <c r="S272" s="8"/>
      <c r="V272" s="8"/>
      <c r="W272" s="8"/>
      <c r="X272" s="8"/>
      <c r="AA272" s="8"/>
      <c r="AB272" s="8"/>
      <c r="AC272" s="8"/>
      <c r="AF272" s="42"/>
      <c r="AG272" s="42"/>
      <c r="AH272" s="42"/>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row>
    <row r="273" spans="2:131" x14ac:dyDescent="0.35">
      <c r="B273" s="36"/>
      <c r="C273" s="37"/>
      <c r="D273" s="16"/>
      <c r="E273" s="16"/>
      <c r="G273" s="8"/>
      <c r="H273" s="8"/>
      <c r="I273" s="8"/>
      <c r="L273" s="8"/>
      <c r="M273" s="8"/>
      <c r="N273" s="8"/>
      <c r="Q273" s="8"/>
      <c r="R273" s="8"/>
      <c r="S273" s="8"/>
      <c r="V273" s="8"/>
      <c r="W273" s="8"/>
      <c r="X273" s="8"/>
      <c r="AA273" s="8"/>
      <c r="AB273" s="8"/>
      <c r="AC273" s="8"/>
      <c r="AF273" s="42"/>
      <c r="AG273" s="42"/>
      <c r="AH273" s="42"/>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row>
    <row r="274" spans="2:131" x14ac:dyDescent="0.35">
      <c r="B274" s="36"/>
      <c r="C274" s="37"/>
      <c r="D274" s="16"/>
      <c r="E274" s="16"/>
      <c r="G274" s="8"/>
      <c r="H274" s="8"/>
      <c r="I274" s="8"/>
      <c r="L274" s="8"/>
      <c r="M274" s="8"/>
      <c r="N274" s="8"/>
      <c r="Q274" s="8"/>
      <c r="R274" s="8"/>
      <c r="S274" s="8"/>
      <c r="V274" s="8"/>
      <c r="W274" s="8"/>
      <c r="X274" s="8"/>
      <c r="AA274" s="8"/>
      <c r="AB274" s="8"/>
      <c r="AC274" s="8"/>
      <c r="AF274" s="42"/>
      <c r="AG274" s="42"/>
      <c r="AH274" s="42"/>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row>
    <row r="275" spans="2:131" x14ac:dyDescent="0.35">
      <c r="B275" s="36"/>
      <c r="C275" s="37"/>
      <c r="D275" s="16"/>
      <c r="E275" s="16"/>
      <c r="G275" s="8"/>
      <c r="H275" s="8"/>
      <c r="I275" s="8"/>
      <c r="L275" s="8"/>
      <c r="M275" s="8"/>
      <c r="N275" s="8"/>
      <c r="Q275" s="8"/>
      <c r="R275" s="8"/>
      <c r="S275" s="8"/>
      <c r="V275" s="8"/>
      <c r="W275" s="8"/>
      <c r="X275" s="8"/>
      <c r="AA275" s="8"/>
      <c r="AB275" s="8"/>
      <c r="AC275" s="8"/>
      <c r="AF275" s="42"/>
      <c r="AG275" s="42"/>
      <c r="AH275" s="42"/>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row>
    <row r="276" spans="2:131" x14ac:dyDescent="0.35">
      <c r="B276" s="36"/>
      <c r="C276" s="37"/>
      <c r="D276" s="16"/>
      <c r="E276" s="16"/>
      <c r="G276" s="8"/>
      <c r="H276" s="8"/>
      <c r="I276" s="8"/>
      <c r="L276" s="8"/>
      <c r="M276" s="8"/>
      <c r="N276" s="8"/>
      <c r="Q276" s="8"/>
      <c r="R276" s="8"/>
      <c r="S276" s="8"/>
      <c r="V276" s="8"/>
      <c r="W276" s="8"/>
      <c r="X276" s="8"/>
      <c r="AA276" s="8"/>
      <c r="AB276" s="8"/>
      <c r="AC276" s="8"/>
      <c r="AF276" s="42"/>
      <c r="AG276" s="42"/>
      <c r="AH276" s="42"/>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row>
    <row r="277" spans="2:131" x14ac:dyDescent="0.35">
      <c r="B277" s="36"/>
      <c r="C277" s="37"/>
      <c r="D277" s="16"/>
      <c r="E277" s="16"/>
      <c r="G277" s="8"/>
      <c r="H277" s="8"/>
      <c r="I277" s="8"/>
      <c r="L277" s="8"/>
      <c r="M277" s="8"/>
      <c r="N277" s="8"/>
      <c r="Q277" s="8"/>
      <c r="R277" s="8"/>
      <c r="S277" s="8"/>
      <c r="V277" s="8"/>
      <c r="W277" s="8"/>
      <c r="X277" s="8"/>
      <c r="AA277" s="8"/>
      <c r="AB277" s="8"/>
      <c r="AC277" s="8"/>
      <c r="AF277" s="42"/>
      <c r="AG277" s="42"/>
      <c r="AH277" s="42"/>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row>
    <row r="278" spans="2:131" x14ac:dyDescent="0.35">
      <c r="B278" s="36"/>
      <c r="C278" s="37"/>
      <c r="D278" s="16"/>
      <c r="E278" s="16"/>
      <c r="G278" s="8"/>
      <c r="H278" s="8"/>
      <c r="I278" s="8"/>
      <c r="L278" s="8"/>
      <c r="M278" s="8"/>
      <c r="N278" s="8"/>
      <c r="Q278" s="8"/>
      <c r="R278" s="8"/>
      <c r="S278" s="8"/>
      <c r="V278" s="8"/>
      <c r="W278" s="8"/>
      <c r="X278" s="8"/>
      <c r="AA278" s="8"/>
      <c r="AB278" s="8"/>
      <c r="AC278" s="8"/>
      <c r="AF278" s="42"/>
      <c r="AG278" s="42"/>
      <c r="AH278" s="42"/>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row>
    <row r="279" spans="2:131" x14ac:dyDescent="0.35">
      <c r="B279" s="36"/>
      <c r="C279" s="37"/>
      <c r="D279" s="16"/>
      <c r="E279" s="16"/>
      <c r="G279" s="8"/>
      <c r="H279" s="8"/>
      <c r="I279" s="8"/>
      <c r="L279" s="8"/>
      <c r="M279" s="8"/>
      <c r="N279" s="8"/>
      <c r="Q279" s="8"/>
      <c r="R279" s="8"/>
      <c r="S279" s="8"/>
      <c r="V279" s="8"/>
      <c r="W279" s="8"/>
      <c r="X279" s="8"/>
      <c r="AA279" s="8"/>
      <c r="AB279" s="8"/>
      <c r="AC279" s="8"/>
      <c r="AF279" s="42"/>
      <c r="AG279" s="42"/>
      <c r="AH279" s="42"/>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row>
    <row r="280" spans="2:131" x14ac:dyDescent="0.35">
      <c r="B280" s="36"/>
      <c r="C280" s="37"/>
      <c r="D280" s="16"/>
      <c r="E280" s="16"/>
      <c r="G280" s="8"/>
      <c r="H280" s="8"/>
      <c r="I280" s="8"/>
      <c r="L280" s="8"/>
      <c r="M280" s="8"/>
      <c r="N280" s="8"/>
      <c r="Q280" s="8"/>
      <c r="R280" s="8"/>
      <c r="S280" s="8"/>
      <c r="V280" s="8"/>
      <c r="W280" s="8"/>
      <c r="X280" s="8"/>
      <c r="AA280" s="8"/>
      <c r="AB280" s="8"/>
      <c r="AC280" s="8"/>
      <c r="AF280" s="42"/>
      <c r="AG280" s="42"/>
      <c r="AH280" s="42"/>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row>
    <row r="281" spans="2:131" x14ac:dyDescent="0.35">
      <c r="B281" s="36"/>
      <c r="C281" s="37"/>
      <c r="D281" s="16"/>
      <c r="E281" s="16"/>
      <c r="G281" s="8"/>
      <c r="H281" s="8"/>
      <c r="I281" s="8"/>
      <c r="L281" s="8"/>
      <c r="M281" s="8"/>
      <c r="N281" s="8"/>
      <c r="Q281" s="8"/>
      <c r="R281" s="8"/>
      <c r="S281" s="8"/>
      <c r="V281" s="8"/>
      <c r="W281" s="8"/>
      <c r="X281" s="8"/>
      <c r="AA281" s="8"/>
      <c r="AB281" s="8"/>
      <c r="AC281" s="8"/>
      <c r="AF281" s="42"/>
      <c r="AG281" s="42"/>
      <c r="AH281" s="42"/>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row>
    <row r="282" spans="2:131" x14ac:dyDescent="0.35">
      <c r="B282" s="36"/>
      <c r="C282" s="37"/>
      <c r="D282" s="16"/>
      <c r="E282" s="16"/>
      <c r="G282" s="8"/>
      <c r="H282" s="8"/>
      <c r="I282" s="8"/>
      <c r="L282" s="8"/>
      <c r="M282" s="8"/>
      <c r="N282" s="8"/>
      <c r="Q282" s="8"/>
      <c r="R282" s="8"/>
      <c r="S282" s="8"/>
      <c r="V282" s="8"/>
      <c r="W282" s="8"/>
      <c r="X282" s="8"/>
      <c r="AA282" s="8"/>
      <c r="AB282" s="8"/>
      <c r="AC282" s="8"/>
      <c r="AF282" s="42"/>
      <c r="AG282" s="42"/>
      <c r="AH282" s="42"/>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row>
    <row r="283" spans="2:131" x14ac:dyDescent="0.35">
      <c r="B283" s="36"/>
      <c r="C283" s="37"/>
      <c r="D283" s="16"/>
      <c r="E283" s="16"/>
      <c r="G283" s="8"/>
      <c r="H283" s="8"/>
      <c r="I283" s="8"/>
      <c r="L283" s="8"/>
      <c r="M283" s="8"/>
      <c r="N283" s="8"/>
      <c r="Q283" s="8"/>
      <c r="R283" s="8"/>
      <c r="S283" s="8"/>
      <c r="V283" s="8"/>
      <c r="W283" s="8"/>
      <c r="X283" s="8"/>
      <c r="AA283" s="8"/>
      <c r="AB283" s="8"/>
      <c r="AC283" s="8"/>
      <c r="AF283" s="42"/>
      <c r="AG283" s="42"/>
      <c r="AH283" s="42"/>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row>
    <row r="284" spans="2:131" x14ac:dyDescent="0.35">
      <c r="B284" s="36"/>
      <c r="C284" s="37"/>
      <c r="D284" s="16"/>
      <c r="E284" s="16"/>
      <c r="G284" s="8"/>
      <c r="H284" s="8"/>
      <c r="I284" s="8"/>
      <c r="L284" s="8"/>
      <c r="M284" s="8"/>
      <c r="N284" s="8"/>
      <c r="Q284" s="8"/>
      <c r="R284" s="8"/>
      <c r="S284" s="8"/>
      <c r="V284" s="8"/>
      <c r="W284" s="8"/>
      <c r="X284" s="8"/>
      <c r="AA284" s="8"/>
      <c r="AB284" s="8"/>
      <c r="AC284" s="8"/>
      <c r="AF284" s="42"/>
      <c r="AG284" s="42"/>
      <c r="AH284" s="42"/>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row>
    <row r="285" spans="2:131" x14ac:dyDescent="0.35">
      <c r="B285" s="36"/>
      <c r="C285" s="37"/>
      <c r="D285" s="16"/>
      <c r="E285" s="16"/>
      <c r="G285" s="8"/>
      <c r="H285" s="8"/>
      <c r="I285" s="8"/>
      <c r="L285" s="8"/>
      <c r="M285" s="8"/>
      <c r="N285" s="8"/>
      <c r="Q285" s="8"/>
      <c r="R285" s="8"/>
      <c r="S285" s="8"/>
      <c r="V285" s="8"/>
      <c r="W285" s="8"/>
      <c r="X285" s="8"/>
      <c r="AA285" s="8"/>
      <c r="AB285" s="8"/>
      <c r="AC285" s="8"/>
      <c r="AF285" s="42"/>
      <c r="AG285" s="42"/>
      <c r="AH285" s="42"/>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row>
    <row r="286" spans="2:131" x14ac:dyDescent="0.35">
      <c r="B286" s="36"/>
      <c r="C286" s="37"/>
      <c r="D286" s="16"/>
      <c r="E286" s="16"/>
      <c r="G286" s="8"/>
      <c r="H286" s="8"/>
      <c r="I286" s="8"/>
      <c r="L286" s="8"/>
      <c r="M286" s="8"/>
      <c r="N286" s="8"/>
      <c r="Q286" s="8"/>
      <c r="R286" s="8"/>
      <c r="S286" s="8"/>
      <c r="V286" s="8"/>
      <c r="W286" s="8"/>
      <c r="X286" s="8"/>
      <c r="AA286" s="8"/>
      <c r="AB286" s="8"/>
      <c r="AC286" s="8"/>
      <c r="AF286" s="42"/>
      <c r="AG286" s="42"/>
      <c r="AH286" s="42"/>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row>
    <row r="287" spans="2:131" x14ac:dyDescent="0.35">
      <c r="B287" s="36"/>
      <c r="C287" s="37"/>
      <c r="D287" s="16"/>
      <c r="E287" s="16"/>
      <c r="G287" s="8"/>
      <c r="H287" s="8"/>
      <c r="I287" s="8"/>
      <c r="L287" s="8"/>
      <c r="M287" s="8"/>
      <c r="N287" s="8"/>
      <c r="Q287" s="8"/>
      <c r="R287" s="8"/>
      <c r="S287" s="8"/>
      <c r="V287" s="8"/>
      <c r="W287" s="8"/>
      <c r="X287" s="8"/>
      <c r="AA287" s="8"/>
      <c r="AB287" s="8"/>
      <c r="AC287" s="8"/>
      <c r="AF287" s="42"/>
      <c r="AG287" s="42"/>
      <c r="AH287" s="42"/>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row>
    <row r="288" spans="2:131" x14ac:dyDescent="0.35">
      <c r="B288" s="36"/>
      <c r="C288" s="37"/>
      <c r="D288" s="16"/>
      <c r="E288" s="16"/>
      <c r="G288" s="8"/>
      <c r="H288" s="8"/>
      <c r="I288" s="8"/>
      <c r="L288" s="8"/>
      <c r="M288" s="8"/>
      <c r="N288" s="8"/>
      <c r="Q288" s="8"/>
      <c r="R288" s="8"/>
      <c r="S288" s="8"/>
      <c r="V288" s="8"/>
      <c r="W288" s="8"/>
      <c r="X288" s="8"/>
      <c r="AA288" s="8"/>
      <c r="AB288" s="8"/>
      <c r="AC288" s="8"/>
      <c r="AF288" s="42"/>
      <c r="AG288" s="42"/>
      <c r="AH288" s="42"/>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row>
    <row r="289" spans="2:131" x14ac:dyDescent="0.35">
      <c r="B289" s="36"/>
      <c r="C289" s="37"/>
      <c r="D289" s="16"/>
      <c r="E289" s="16"/>
      <c r="G289" s="8"/>
      <c r="H289" s="8"/>
      <c r="I289" s="8"/>
      <c r="L289" s="8"/>
      <c r="M289" s="8"/>
      <c r="N289" s="8"/>
      <c r="Q289" s="8"/>
      <c r="R289" s="8"/>
      <c r="S289" s="8"/>
      <c r="V289" s="8"/>
      <c r="W289" s="8"/>
      <c r="X289" s="8"/>
      <c r="AA289" s="8"/>
      <c r="AB289" s="8"/>
      <c r="AC289" s="8"/>
      <c r="AF289" s="42"/>
      <c r="AG289" s="42"/>
      <c r="AH289" s="42"/>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row>
    <row r="290" spans="2:131" x14ac:dyDescent="0.35">
      <c r="B290" s="36"/>
      <c r="C290" s="37"/>
      <c r="D290" s="16"/>
      <c r="E290" s="16"/>
      <c r="G290" s="8"/>
      <c r="H290" s="8"/>
      <c r="I290" s="8"/>
      <c r="L290" s="8"/>
      <c r="M290" s="8"/>
      <c r="N290" s="8"/>
      <c r="Q290" s="8"/>
      <c r="R290" s="8"/>
      <c r="S290" s="8"/>
      <c r="V290" s="8"/>
      <c r="W290" s="8"/>
      <c r="X290" s="8"/>
      <c r="AA290" s="8"/>
      <c r="AB290" s="8"/>
      <c r="AC290" s="8"/>
      <c r="AF290" s="42"/>
      <c r="AG290" s="42"/>
      <c r="AH290" s="42"/>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row>
    <row r="291" spans="2:131" x14ac:dyDescent="0.35">
      <c r="B291" s="36"/>
      <c r="C291" s="37"/>
      <c r="D291" s="16"/>
      <c r="E291" s="16"/>
      <c r="G291" s="8"/>
      <c r="H291" s="8"/>
      <c r="I291" s="8"/>
      <c r="L291" s="8"/>
      <c r="M291" s="8"/>
      <c r="N291" s="8"/>
      <c r="Q291" s="8"/>
      <c r="R291" s="8"/>
      <c r="S291" s="8"/>
      <c r="V291" s="8"/>
      <c r="W291" s="8"/>
      <c r="X291" s="8"/>
      <c r="AA291" s="8"/>
      <c r="AB291" s="8"/>
      <c r="AC291" s="8"/>
      <c r="AF291" s="42"/>
      <c r="AG291" s="42"/>
      <c r="AH291" s="42"/>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row>
    <row r="292" spans="2:131" x14ac:dyDescent="0.35">
      <c r="B292" s="36"/>
      <c r="C292" s="37"/>
      <c r="D292" s="16"/>
      <c r="E292" s="16"/>
      <c r="G292" s="8"/>
      <c r="H292" s="8"/>
      <c r="I292" s="8"/>
      <c r="L292" s="8"/>
      <c r="M292" s="8"/>
      <c r="N292" s="8"/>
      <c r="Q292" s="8"/>
      <c r="R292" s="8"/>
      <c r="S292" s="8"/>
      <c r="V292" s="8"/>
      <c r="W292" s="8"/>
      <c r="X292" s="8"/>
      <c r="AA292" s="8"/>
      <c r="AB292" s="8"/>
      <c r="AC292" s="8"/>
      <c r="AF292" s="42"/>
      <c r="AG292" s="42"/>
      <c r="AH292" s="42"/>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row>
    <row r="293" spans="2:131" x14ac:dyDescent="0.35">
      <c r="B293" s="36"/>
      <c r="C293" s="37"/>
      <c r="D293" s="16"/>
      <c r="E293" s="16"/>
      <c r="G293" s="8"/>
      <c r="H293" s="8"/>
      <c r="I293" s="8"/>
      <c r="L293" s="8"/>
      <c r="M293" s="8"/>
      <c r="N293" s="8"/>
      <c r="Q293" s="8"/>
      <c r="R293" s="8"/>
      <c r="S293" s="8"/>
      <c r="V293" s="8"/>
      <c r="W293" s="8"/>
      <c r="X293" s="8"/>
      <c r="AA293" s="8"/>
      <c r="AB293" s="8"/>
      <c r="AC293" s="8"/>
      <c r="AF293" s="42"/>
      <c r="AG293" s="42"/>
      <c r="AH293" s="42"/>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row>
    <row r="294" spans="2:131" x14ac:dyDescent="0.35">
      <c r="B294" s="36"/>
      <c r="C294" s="37"/>
      <c r="D294" s="16"/>
      <c r="E294" s="16"/>
      <c r="G294" s="8"/>
      <c r="H294" s="8"/>
      <c r="I294" s="8"/>
      <c r="L294" s="8"/>
      <c r="M294" s="8"/>
      <c r="N294" s="8"/>
      <c r="Q294" s="8"/>
      <c r="R294" s="8"/>
      <c r="S294" s="8"/>
      <c r="V294" s="8"/>
      <c r="W294" s="8"/>
      <c r="X294" s="8"/>
      <c r="AA294" s="8"/>
      <c r="AB294" s="8"/>
      <c r="AC294" s="8"/>
      <c r="AF294" s="42"/>
      <c r="AG294" s="42"/>
      <c r="AH294" s="42"/>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row>
    <row r="295" spans="2:131" x14ac:dyDescent="0.35">
      <c r="B295" s="36"/>
      <c r="C295" s="37"/>
      <c r="D295" s="16"/>
      <c r="E295" s="16"/>
      <c r="G295" s="8"/>
      <c r="H295" s="8"/>
      <c r="I295" s="8"/>
      <c r="L295" s="8"/>
      <c r="M295" s="8"/>
      <c r="N295" s="8"/>
      <c r="Q295" s="8"/>
      <c r="R295" s="8"/>
      <c r="S295" s="8"/>
      <c r="V295" s="8"/>
      <c r="W295" s="8"/>
      <c r="X295" s="8"/>
      <c r="AA295" s="8"/>
      <c r="AB295" s="8"/>
      <c r="AC295" s="8"/>
      <c r="AF295" s="42"/>
      <c r="AG295" s="42"/>
      <c r="AH295" s="42"/>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row>
    <row r="296" spans="2:131" x14ac:dyDescent="0.35">
      <c r="B296" s="36"/>
      <c r="C296" s="37"/>
      <c r="D296" s="16"/>
      <c r="E296" s="16"/>
      <c r="G296" s="8"/>
      <c r="H296" s="8"/>
      <c r="I296" s="8"/>
      <c r="L296" s="8"/>
      <c r="M296" s="8"/>
      <c r="N296" s="8"/>
      <c r="Q296" s="8"/>
      <c r="R296" s="8"/>
      <c r="S296" s="8"/>
      <c r="V296" s="8"/>
      <c r="W296" s="8"/>
      <c r="X296" s="8"/>
      <c r="AA296" s="8"/>
      <c r="AB296" s="8"/>
      <c r="AC296" s="8"/>
      <c r="AF296" s="42"/>
      <c r="AG296" s="42"/>
      <c r="AH296" s="42"/>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row>
    <row r="297" spans="2:131" x14ac:dyDescent="0.35">
      <c r="B297" s="36"/>
      <c r="C297" s="37"/>
      <c r="D297" s="16"/>
      <c r="E297" s="16"/>
      <c r="G297" s="8"/>
      <c r="H297" s="8"/>
      <c r="I297" s="8"/>
      <c r="L297" s="8"/>
      <c r="M297" s="8"/>
      <c r="N297" s="8"/>
      <c r="Q297" s="8"/>
      <c r="R297" s="8"/>
      <c r="S297" s="8"/>
      <c r="V297" s="8"/>
      <c r="W297" s="8"/>
      <c r="X297" s="8"/>
      <c r="AA297" s="8"/>
      <c r="AB297" s="8"/>
      <c r="AC297" s="8"/>
      <c r="AF297" s="42"/>
      <c r="AG297" s="42"/>
      <c r="AH297" s="42"/>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row>
    <row r="298" spans="2:131" x14ac:dyDescent="0.35">
      <c r="B298" s="36"/>
      <c r="C298" s="37"/>
      <c r="D298" s="16"/>
      <c r="E298" s="16"/>
      <c r="G298" s="8"/>
      <c r="H298" s="8"/>
      <c r="I298" s="8"/>
      <c r="L298" s="8"/>
      <c r="M298" s="8"/>
      <c r="N298" s="8"/>
      <c r="Q298" s="8"/>
      <c r="R298" s="8"/>
      <c r="S298" s="8"/>
      <c r="V298" s="8"/>
      <c r="W298" s="8"/>
      <c r="X298" s="8"/>
      <c r="AA298" s="8"/>
      <c r="AB298" s="8"/>
      <c r="AC298" s="8"/>
      <c r="AF298" s="42"/>
      <c r="AG298" s="42"/>
      <c r="AH298" s="42"/>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row>
    <row r="299" spans="2:131" x14ac:dyDescent="0.35">
      <c r="B299" s="36"/>
      <c r="C299" s="37"/>
      <c r="D299" s="16"/>
      <c r="E299" s="16"/>
      <c r="G299" s="8"/>
      <c r="H299" s="8"/>
      <c r="I299" s="8"/>
      <c r="L299" s="8"/>
      <c r="M299" s="8"/>
      <c r="N299" s="8"/>
      <c r="Q299" s="8"/>
      <c r="R299" s="8"/>
      <c r="S299" s="8"/>
      <c r="V299" s="8"/>
      <c r="W299" s="8"/>
      <c r="X299" s="8"/>
      <c r="AA299" s="8"/>
      <c r="AB299" s="8"/>
      <c r="AC299" s="8"/>
      <c r="AF299" s="42"/>
      <c r="AG299" s="42"/>
      <c r="AH299" s="42"/>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row>
    <row r="300" spans="2:131" x14ac:dyDescent="0.35">
      <c r="B300" s="36"/>
      <c r="C300" s="37"/>
      <c r="D300" s="16"/>
      <c r="E300" s="16"/>
      <c r="G300" s="8"/>
      <c r="H300" s="8"/>
      <c r="I300" s="8"/>
      <c r="L300" s="8"/>
      <c r="M300" s="8"/>
      <c r="N300" s="8"/>
      <c r="Q300" s="8"/>
      <c r="R300" s="8"/>
      <c r="S300" s="8"/>
      <c r="V300" s="8"/>
      <c r="W300" s="8"/>
      <c r="X300" s="8"/>
      <c r="AA300" s="8"/>
      <c r="AB300" s="8"/>
      <c r="AC300" s="8"/>
      <c r="AF300" s="42"/>
      <c r="AG300" s="42"/>
      <c r="AH300" s="42"/>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row>
    <row r="301" spans="2:131" x14ac:dyDescent="0.35">
      <c r="B301" s="36"/>
      <c r="C301" s="37"/>
      <c r="D301" s="16"/>
      <c r="E301" s="16"/>
      <c r="G301" s="8"/>
      <c r="H301" s="8"/>
      <c r="I301" s="8"/>
      <c r="L301" s="8"/>
      <c r="M301" s="8"/>
      <c r="N301" s="8"/>
      <c r="Q301" s="8"/>
      <c r="R301" s="8"/>
      <c r="S301" s="8"/>
      <c r="V301" s="8"/>
      <c r="W301" s="8"/>
      <c r="X301" s="8"/>
      <c r="AA301" s="8"/>
      <c r="AB301" s="8"/>
      <c r="AC301" s="8"/>
      <c r="AF301" s="42"/>
      <c r="AG301" s="42"/>
      <c r="AH301" s="42"/>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row>
    <row r="302" spans="2:131" x14ac:dyDescent="0.35">
      <c r="B302" s="36"/>
      <c r="C302" s="37"/>
      <c r="D302" s="16"/>
      <c r="E302" s="16"/>
      <c r="G302" s="8"/>
      <c r="H302" s="8"/>
      <c r="I302" s="8"/>
      <c r="L302" s="8"/>
      <c r="M302" s="8"/>
      <c r="N302" s="8"/>
      <c r="Q302" s="8"/>
      <c r="R302" s="8"/>
      <c r="S302" s="8"/>
      <c r="V302" s="8"/>
      <c r="W302" s="8"/>
      <c r="X302" s="8"/>
      <c r="AA302" s="8"/>
      <c r="AB302" s="8"/>
      <c r="AC302" s="8"/>
      <c r="AF302" s="42"/>
      <c r="AG302" s="42"/>
      <c r="AH302" s="42"/>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row>
    <row r="303" spans="2:131" x14ac:dyDescent="0.35">
      <c r="B303" s="36"/>
      <c r="C303" s="37"/>
      <c r="D303" s="16"/>
      <c r="E303" s="16"/>
      <c r="G303" s="8"/>
      <c r="H303" s="8"/>
      <c r="I303" s="8"/>
      <c r="L303" s="8"/>
      <c r="M303" s="8"/>
      <c r="N303" s="8"/>
      <c r="Q303" s="8"/>
      <c r="R303" s="8"/>
      <c r="S303" s="8"/>
      <c r="V303" s="8"/>
      <c r="W303" s="8"/>
      <c r="X303" s="8"/>
      <c r="AA303" s="8"/>
      <c r="AB303" s="8"/>
      <c r="AC303" s="8"/>
      <c r="AF303" s="42"/>
      <c r="AG303" s="42"/>
      <c r="AH303" s="42"/>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row>
    <row r="304" spans="2:131" x14ac:dyDescent="0.35">
      <c r="B304" s="36"/>
      <c r="C304" s="37"/>
      <c r="D304" s="16"/>
      <c r="E304" s="16"/>
      <c r="G304" s="8"/>
      <c r="H304" s="8"/>
      <c r="I304" s="8"/>
      <c r="L304" s="8"/>
      <c r="M304" s="8"/>
      <c r="N304" s="8"/>
      <c r="Q304" s="8"/>
      <c r="R304" s="8"/>
      <c r="S304" s="8"/>
      <c r="V304" s="8"/>
      <c r="W304" s="8"/>
      <c r="X304" s="8"/>
      <c r="AA304" s="8"/>
      <c r="AB304" s="8"/>
      <c r="AC304" s="8"/>
      <c r="AF304" s="42"/>
      <c r="AG304" s="42"/>
      <c r="AH304" s="42"/>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row>
    <row r="305" spans="2:131" x14ac:dyDescent="0.35">
      <c r="B305" s="36"/>
      <c r="C305" s="37"/>
      <c r="D305" s="16"/>
      <c r="E305" s="16"/>
      <c r="G305" s="8"/>
      <c r="H305" s="8"/>
      <c r="I305" s="8"/>
      <c r="L305" s="8"/>
      <c r="M305" s="8"/>
      <c r="N305" s="8"/>
      <c r="Q305" s="8"/>
      <c r="R305" s="8"/>
      <c r="S305" s="8"/>
      <c r="V305" s="8"/>
      <c r="W305" s="8"/>
      <c r="X305" s="8"/>
      <c r="AA305" s="8"/>
      <c r="AB305" s="8"/>
      <c r="AC305" s="8"/>
      <c r="AF305" s="42"/>
      <c r="AG305" s="42"/>
      <c r="AH305" s="42"/>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row>
    <row r="306" spans="2:131" x14ac:dyDescent="0.35">
      <c r="B306" s="36"/>
      <c r="C306" s="37"/>
      <c r="D306" s="16"/>
      <c r="E306" s="16"/>
      <c r="G306" s="8"/>
      <c r="H306" s="8"/>
      <c r="I306" s="8"/>
      <c r="L306" s="8"/>
      <c r="M306" s="8"/>
      <c r="N306" s="8"/>
      <c r="Q306" s="8"/>
      <c r="R306" s="8"/>
      <c r="S306" s="8"/>
      <c r="V306" s="8"/>
      <c r="W306" s="8"/>
      <c r="X306" s="8"/>
      <c r="AA306" s="8"/>
      <c r="AB306" s="8"/>
      <c r="AC306" s="8"/>
      <c r="AF306" s="42"/>
      <c r="AG306" s="42"/>
      <c r="AH306" s="42"/>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row>
    <row r="307" spans="2:131" x14ac:dyDescent="0.35">
      <c r="B307" s="36"/>
      <c r="C307" s="37"/>
      <c r="D307" s="16"/>
      <c r="E307" s="16"/>
      <c r="G307" s="8"/>
      <c r="H307" s="8"/>
      <c r="I307" s="8"/>
      <c r="L307" s="8"/>
      <c r="M307" s="8"/>
      <c r="N307" s="8"/>
      <c r="Q307" s="8"/>
      <c r="R307" s="8"/>
      <c r="S307" s="8"/>
      <c r="V307" s="8"/>
      <c r="W307" s="8"/>
      <c r="X307" s="8"/>
      <c r="AA307" s="8"/>
      <c r="AB307" s="8"/>
      <c r="AC307" s="8"/>
      <c r="AF307" s="42"/>
      <c r="AG307" s="42"/>
      <c r="AH307" s="42"/>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row>
    <row r="308" spans="2:131" x14ac:dyDescent="0.35">
      <c r="B308" s="36"/>
      <c r="C308" s="37"/>
      <c r="D308" s="16"/>
      <c r="E308" s="16"/>
      <c r="G308" s="8"/>
      <c r="H308" s="8"/>
      <c r="I308" s="8"/>
      <c r="L308" s="8"/>
      <c r="M308" s="8"/>
      <c r="N308" s="8"/>
      <c r="Q308" s="8"/>
      <c r="R308" s="8"/>
      <c r="S308" s="8"/>
      <c r="V308" s="8"/>
      <c r="W308" s="8"/>
      <c r="X308" s="8"/>
      <c r="AA308" s="8"/>
      <c r="AB308" s="8"/>
      <c r="AC308" s="8"/>
      <c r="AF308" s="42"/>
      <c r="AG308" s="42"/>
      <c r="AH308" s="42"/>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row>
    <row r="309" spans="2:131" x14ac:dyDescent="0.35">
      <c r="B309" s="36"/>
      <c r="C309" s="37"/>
      <c r="D309" s="16"/>
      <c r="E309" s="16"/>
      <c r="G309" s="8"/>
      <c r="H309" s="8"/>
      <c r="I309" s="8"/>
      <c r="L309" s="8"/>
      <c r="M309" s="8"/>
      <c r="N309" s="8"/>
      <c r="Q309" s="8"/>
      <c r="R309" s="8"/>
      <c r="S309" s="8"/>
      <c r="V309" s="8"/>
      <c r="W309" s="8"/>
      <c r="X309" s="8"/>
      <c r="AA309" s="8"/>
      <c r="AB309" s="8"/>
      <c r="AC309" s="8"/>
      <c r="AF309" s="42"/>
      <c r="AG309" s="42"/>
      <c r="AH309" s="42"/>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row>
    <row r="310" spans="2:131" x14ac:dyDescent="0.35">
      <c r="B310" s="36"/>
      <c r="C310" s="37"/>
      <c r="D310" s="16"/>
      <c r="E310" s="16"/>
      <c r="G310" s="8"/>
      <c r="H310" s="8"/>
      <c r="I310" s="8"/>
      <c r="L310" s="8"/>
      <c r="M310" s="8"/>
      <c r="N310" s="8"/>
      <c r="Q310" s="8"/>
      <c r="R310" s="8"/>
      <c r="S310" s="8"/>
      <c r="V310" s="8"/>
      <c r="W310" s="8"/>
      <c r="X310" s="8"/>
      <c r="AA310" s="8"/>
      <c r="AB310" s="8"/>
      <c r="AC310" s="8"/>
      <c r="AF310" s="42"/>
      <c r="AG310" s="42"/>
      <c r="AH310" s="42"/>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row>
    <row r="311" spans="2:131" x14ac:dyDescent="0.35">
      <c r="B311" s="36"/>
      <c r="C311" s="37"/>
      <c r="D311" s="16"/>
      <c r="E311" s="16"/>
      <c r="G311" s="8"/>
      <c r="H311" s="8"/>
      <c r="I311" s="8"/>
      <c r="L311" s="8"/>
      <c r="M311" s="8"/>
      <c r="N311" s="8"/>
      <c r="Q311" s="8"/>
      <c r="R311" s="8"/>
      <c r="S311" s="8"/>
      <c r="V311" s="8"/>
      <c r="W311" s="8"/>
      <c r="X311" s="8"/>
      <c r="AA311" s="8"/>
      <c r="AB311" s="8"/>
      <c r="AC311" s="8"/>
      <c r="AF311" s="42"/>
      <c r="AG311" s="42"/>
      <c r="AH311" s="42"/>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row>
    <row r="312" spans="2:131" x14ac:dyDescent="0.35">
      <c r="B312" s="36"/>
      <c r="C312" s="37"/>
      <c r="D312" s="16"/>
      <c r="E312" s="16"/>
      <c r="G312" s="8"/>
      <c r="H312" s="8"/>
      <c r="I312" s="8"/>
      <c r="L312" s="8"/>
      <c r="M312" s="8"/>
      <c r="N312" s="8"/>
      <c r="Q312" s="8"/>
      <c r="R312" s="8"/>
      <c r="S312" s="8"/>
      <c r="V312" s="8"/>
      <c r="W312" s="8"/>
      <c r="X312" s="8"/>
      <c r="AA312" s="8"/>
      <c r="AB312" s="8"/>
      <c r="AC312" s="8"/>
      <c r="AF312" s="42"/>
      <c r="AG312" s="42"/>
      <c r="AH312" s="42"/>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row>
    <row r="313" spans="2:131" x14ac:dyDescent="0.35">
      <c r="B313" s="36"/>
      <c r="C313" s="37"/>
      <c r="D313" s="16"/>
      <c r="E313" s="16"/>
      <c r="G313" s="8"/>
      <c r="H313" s="8"/>
      <c r="I313" s="8"/>
      <c r="L313" s="8"/>
      <c r="M313" s="8"/>
      <c r="N313" s="8"/>
      <c r="Q313" s="8"/>
      <c r="R313" s="8"/>
      <c r="S313" s="8"/>
      <c r="V313" s="8"/>
      <c r="W313" s="8"/>
      <c r="X313" s="8"/>
      <c r="AA313" s="8"/>
      <c r="AB313" s="8"/>
      <c r="AC313" s="8"/>
      <c r="AF313" s="42"/>
      <c r="AG313" s="42"/>
      <c r="AH313" s="42"/>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row>
    <row r="314" spans="2:131" x14ac:dyDescent="0.35">
      <c r="B314" s="36"/>
      <c r="C314" s="37"/>
      <c r="D314" s="16"/>
      <c r="E314" s="16"/>
      <c r="G314" s="8"/>
      <c r="H314" s="8"/>
      <c r="I314" s="8"/>
      <c r="L314" s="8"/>
      <c r="M314" s="8"/>
      <c r="N314" s="8"/>
      <c r="Q314" s="8"/>
      <c r="R314" s="8"/>
      <c r="S314" s="8"/>
      <c r="V314" s="8"/>
      <c r="W314" s="8"/>
      <c r="X314" s="8"/>
      <c r="AA314" s="8"/>
      <c r="AB314" s="8"/>
      <c r="AC314" s="8"/>
      <c r="AF314" s="42"/>
      <c r="AG314" s="42"/>
      <c r="AH314" s="42"/>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row>
    <row r="315" spans="2:131" x14ac:dyDescent="0.35">
      <c r="B315" s="36"/>
      <c r="C315" s="37"/>
      <c r="D315" s="16"/>
      <c r="E315" s="16"/>
      <c r="G315" s="8"/>
      <c r="H315" s="8"/>
      <c r="I315" s="8"/>
      <c r="L315" s="8"/>
      <c r="M315" s="8"/>
      <c r="N315" s="8"/>
      <c r="Q315" s="8"/>
      <c r="R315" s="8"/>
      <c r="S315" s="8"/>
      <c r="V315" s="8"/>
      <c r="W315" s="8"/>
      <c r="X315" s="8"/>
      <c r="AA315" s="8"/>
      <c r="AB315" s="8"/>
      <c r="AC315" s="8"/>
      <c r="AF315" s="42"/>
      <c r="AG315" s="42"/>
      <c r="AH315" s="42"/>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row>
    <row r="316" spans="2:131" x14ac:dyDescent="0.35">
      <c r="B316" s="36"/>
      <c r="C316" s="37"/>
      <c r="D316" s="16"/>
      <c r="E316" s="16"/>
      <c r="G316" s="8"/>
      <c r="H316" s="8"/>
      <c r="I316" s="8"/>
      <c r="L316" s="8"/>
      <c r="M316" s="8"/>
      <c r="N316" s="8"/>
      <c r="Q316" s="8"/>
      <c r="R316" s="8"/>
      <c r="S316" s="8"/>
      <c r="V316" s="8"/>
      <c r="W316" s="8"/>
      <c r="X316" s="8"/>
      <c r="AA316" s="8"/>
      <c r="AB316" s="8"/>
      <c r="AC316" s="8"/>
      <c r="AF316" s="42"/>
      <c r="AG316" s="42"/>
      <c r="AH316" s="42"/>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row>
    <row r="317" spans="2:131" x14ac:dyDescent="0.35">
      <c r="B317" s="36"/>
      <c r="C317" s="37"/>
      <c r="D317" s="16"/>
      <c r="E317" s="16"/>
      <c r="G317" s="8"/>
      <c r="H317" s="8"/>
      <c r="I317" s="8"/>
      <c r="L317" s="8"/>
      <c r="M317" s="8"/>
      <c r="N317" s="8"/>
      <c r="Q317" s="8"/>
      <c r="R317" s="8"/>
      <c r="S317" s="8"/>
      <c r="V317" s="8"/>
      <c r="W317" s="8"/>
      <c r="X317" s="8"/>
      <c r="AA317" s="8"/>
      <c r="AB317" s="8"/>
      <c r="AC317" s="8"/>
      <c r="AF317" s="42"/>
      <c r="AG317" s="42"/>
      <c r="AH317" s="42"/>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row>
    <row r="318" spans="2:131" x14ac:dyDescent="0.35">
      <c r="B318" s="36"/>
      <c r="C318" s="37"/>
      <c r="E318" s="16"/>
      <c r="G318" s="8"/>
      <c r="H318" s="8"/>
      <c r="I318" s="8"/>
      <c r="L318" s="8"/>
      <c r="M318" s="8"/>
      <c r="N318" s="8"/>
      <c r="Q318" s="8"/>
      <c r="R318" s="8"/>
      <c r="S318" s="8"/>
      <c r="V318" s="8"/>
      <c r="W318" s="8"/>
      <c r="X318" s="8"/>
      <c r="AA318" s="8"/>
      <c r="AB318" s="8"/>
      <c r="AC318" s="8"/>
      <c r="AF318" s="42"/>
      <c r="AG318" s="42"/>
      <c r="AH318" s="42"/>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row>
    <row r="319" spans="2:131" x14ac:dyDescent="0.35">
      <c r="B319" s="36"/>
      <c r="C319" s="37"/>
      <c r="E319" s="16"/>
      <c r="G319" s="8"/>
      <c r="H319" s="8"/>
      <c r="I319" s="8"/>
      <c r="L319" s="8"/>
      <c r="M319" s="8"/>
      <c r="N319" s="8"/>
      <c r="Q319" s="8"/>
      <c r="R319" s="8"/>
      <c r="S319" s="8"/>
      <c r="V319" s="8"/>
      <c r="W319" s="8"/>
      <c r="X319" s="8"/>
      <c r="AA319" s="8"/>
      <c r="AB319" s="8"/>
      <c r="AC319" s="8"/>
      <c r="AF319" s="42"/>
      <c r="AG319" s="42"/>
      <c r="AH319" s="42"/>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row>
    <row r="320" spans="2:131" x14ac:dyDescent="0.35">
      <c r="B320" s="36"/>
      <c r="C320" s="37"/>
      <c r="E320" s="16"/>
      <c r="G320" s="8"/>
      <c r="H320" s="8"/>
      <c r="I320" s="8"/>
      <c r="L320" s="8"/>
      <c r="M320" s="8"/>
      <c r="N320" s="8"/>
      <c r="Q320" s="8"/>
      <c r="R320" s="8"/>
      <c r="S320" s="8"/>
      <c r="V320" s="8"/>
      <c r="W320" s="8"/>
      <c r="X320" s="8"/>
      <c r="AA320" s="8"/>
      <c r="AB320" s="8"/>
      <c r="AC320" s="8"/>
      <c r="AF320" s="42"/>
      <c r="AG320" s="42"/>
      <c r="AH320" s="42"/>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row>
    <row r="321" spans="2:131" x14ac:dyDescent="0.35">
      <c r="B321" s="36"/>
      <c r="C321" s="37"/>
      <c r="E321" s="16"/>
      <c r="G321" s="8"/>
      <c r="H321" s="8"/>
      <c r="I321" s="8"/>
      <c r="L321" s="8"/>
      <c r="M321" s="8"/>
      <c r="N321" s="8"/>
      <c r="Q321" s="8"/>
      <c r="R321" s="8"/>
      <c r="S321" s="8"/>
      <c r="V321" s="8"/>
      <c r="W321" s="8"/>
      <c r="X321" s="8"/>
      <c r="AA321" s="8"/>
      <c r="AB321" s="8"/>
      <c r="AC321" s="8"/>
      <c r="AF321" s="42"/>
      <c r="AG321" s="42"/>
      <c r="AH321" s="42"/>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row>
    <row r="322" spans="2:131" x14ac:dyDescent="0.35">
      <c r="B322" s="36"/>
      <c r="C322" s="37"/>
      <c r="E322" s="16"/>
      <c r="G322" s="8"/>
      <c r="H322" s="8"/>
      <c r="I322" s="8"/>
      <c r="L322" s="8"/>
      <c r="M322" s="8"/>
      <c r="N322" s="8"/>
      <c r="Q322" s="8"/>
      <c r="R322" s="8"/>
      <c r="S322" s="8"/>
      <c r="V322" s="8"/>
      <c r="W322" s="8"/>
      <c r="X322" s="8"/>
      <c r="AA322" s="8"/>
      <c r="AB322" s="8"/>
      <c r="AC322" s="8"/>
      <c r="AF322" s="42"/>
      <c r="AG322" s="42"/>
      <c r="AH322" s="42"/>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row>
    <row r="323" spans="2:131" x14ac:dyDescent="0.35">
      <c r="AF323" s="42"/>
      <c r="AG323" s="42"/>
      <c r="AH323" s="42"/>
    </row>
    <row r="324" spans="2:131" x14ac:dyDescent="0.35">
      <c r="AF324" s="42"/>
      <c r="AG324" s="42"/>
      <c r="AH324" s="42"/>
    </row>
  </sheetData>
  <sheetProtection sheet="1" objects="1" scenarios="1"/>
  <mergeCells count="793">
    <mergeCell ref="D190:AD190"/>
    <mergeCell ref="AA193:AD195"/>
    <mergeCell ref="Q191:R191"/>
    <mergeCell ref="S191:T191"/>
    <mergeCell ref="L191:M191"/>
    <mergeCell ref="D193:E195"/>
    <mergeCell ref="AC191:AD191"/>
    <mergeCell ref="D192:AD192"/>
    <mergeCell ref="L193:O195"/>
    <mergeCell ref="Q193:T195"/>
    <mergeCell ref="I191:J191"/>
    <mergeCell ref="A190:C195"/>
    <mergeCell ref="F193:F195"/>
    <mergeCell ref="P193:P195"/>
    <mergeCell ref="L187:M187"/>
    <mergeCell ref="N187:O187"/>
    <mergeCell ref="K193:K195"/>
    <mergeCell ref="A186:AD186"/>
    <mergeCell ref="G187:H187"/>
    <mergeCell ref="D191:E191"/>
    <mergeCell ref="X191:Y191"/>
    <mergeCell ref="L189:M189"/>
    <mergeCell ref="N189:O189"/>
    <mergeCell ref="C187:E187"/>
    <mergeCell ref="C189:E189"/>
    <mergeCell ref="G189:H189"/>
    <mergeCell ref="I189:J189"/>
    <mergeCell ref="AA191:AB191"/>
    <mergeCell ref="V191:W191"/>
    <mergeCell ref="G191:H191"/>
    <mergeCell ref="U193:U195"/>
    <mergeCell ref="Z193:Z195"/>
    <mergeCell ref="N191:O191"/>
    <mergeCell ref="V193:Y195"/>
    <mergeCell ref="G193:J195"/>
    <mergeCell ref="X181:Y181"/>
    <mergeCell ref="A182:AD182"/>
    <mergeCell ref="G185:H185"/>
    <mergeCell ref="I185:J185"/>
    <mergeCell ref="T173:T175"/>
    <mergeCell ref="AA172:AD172"/>
    <mergeCell ref="U165:U169"/>
    <mergeCell ref="V172:Y172"/>
    <mergeCell ref="AD173:AD175"/>
    <mergeCell ref="D169:E169"/>
    <mergeCell ref="G169:I169"/>
    <mergeCell ref="O166:O168"/>
    <mergeCell ref="D167:E167"/>
    <mergeCell ref="J166:J168"/>
    <mergeCell ref="G165:J165"/>
    <mergeCell ref="V165:Y165"/>
    <mergeCell ref="Q165:T165"/>
    <mergeCell ref="F165:F169"/>
    <mergeCell ref="T166:T168"/>
    <mergeCell ref="L165:O165"/>
    <mergeCell ref="L169:N169"/>
    <mergeCell ref="V169:X169"/>
    <mergeCell ref="D63:E63"/>
    <mergeCell ref="D64:E64"/>
    <mergeCell ref="C43:C46"/>
    <mergeCell ref="B43:B46"/>
    <mergeCell ref="AA185:AB185"/>
    <mergeCell ref="AC185:AD185"/>
    <mergeCell ref="AA179:AD179"/>
    <mergeCell ref="D178:AD178"/>
    <mergeCell ref="T176:T177"/>
    <mergeCell ref="G179:J179"/>
    <mergeCell ref="V176:X177"/>
    <mergeCell ref="Y176:Y177"/>
    <mergeCell ref="X185:Y185"/>
    <mergeCell ref="S183:T183"/>
    <mergeCell ref="V183:W183"/>
    <mergeCell ref="S181:T181"/>
    <mergeCell ref="G181:H181"/>
    <mergeCell ref="L176:N177"/>
    <mergeCell ref="Q185:R185"/>
    <mergeCell ref="G176:I177"/>
    <mergeCell ref="S185:T185"/>
    <mergeCell ref="V185:W185"/>
    <mergeCell ref="V181:W181"/>
    <mergeCell ref="V179:Y179"/>
    <mergeCell ref="B57:AH57"/>
    <mergeCell ref="K48:K51"/>
    <mergeCell ref="B38:B41"/>
    <mergeCell ref="C48:C51"/>
    <mergeCell ref="D43:E43"/>
    <mergeCell ref="C53:C56"/>
    <mergeCell ref="P53:P56"/>
    <mergeCell ref="T48:T50"/>
    <mergeCell ref="F48:F51"/>
    <mergeCell ref="AE108:AE111"/>
    <mergeCell ref="AF106:AH106"/>
    <mergeCell ref="AF111:AH111"/>
    <mergeCell ref="AE158:AE161"/>
    <mergeCell ref="Z143:Z146"/>
    <mergeCell ref="AE143:AE146"/>
    <mergeCell ref="AE133:AE136"/>
    <mergeCell ref="AE138:AE141"/>
    <mergeCell ref="AE63:AE66"/>
    <mergeCell ref="AE68:AE71"/>
    <mergeCell ref="A102:AH102"/>
    <mergeCell ref="A103:A106"/>
    <mergeCell ref="A143:A146"/>
    <mergeCell ref="A138:A141"/>
    <mergeCell ref="B138:B141"/>
    <mergeCell ref="K148:K151"/>
    <mergeCell ref="U143:U146"/>
    <mergeCell ref="J143:J145"/>
    <mergeCell ref="O143:O145"/>
    <mergeCell ref="O148:O150"/>
    <mergeCell ref="C133:C136"/>
    <mergeCell ref="AF141:AH141"/>
    <mergeCell ref="AF161:AH161"/>
    <mergeCell ref="AF146:AH146"/>
    <mergeCell ref="A163:C178"/>
    <mergeCell ref="L172:O172"/>
    <mergeCell ref="AA169:AC169"/>
    <mergeCell ref="Z165:Z169"/>
    <mergeCell ref="O173:O175"/>
    <mergeCell ref="C185:E185"/>
    <mergeCell ref="U33:U36"/>
    <mergeCell ref="U38:U41"/>
    <mergeCell ref="I183:J183"/>
    <mergeCell ref="C181:E181"/>
    <mergeCell ref="Q181:R181"/>
    <mergeCell ref="G183:H183"/>
    <mergeCell ref="A184:AD184"/>
    <mergeCell ref="AA181:AB181"/>
    <mergeCell ref="L183:M183"/>
    <mergeCell ref="N183:O183"/>
    <mergeCell ref="X183:Y183"/>
    <mergeCell ref="Q183:R183"/>
    <mergeCell ref="C183:E183"/>
    <mergeCell ref="N181:O181"/>
    <mergeCell ref="L181:M181"/>
    <mergeCell ref="AC181:AD181"/>
    <mergeCell ref="AD43:AD45"/>
    <mergeCell ref="Y43:Y45"/>
    <mergeCell ref="AA165:AD165"/>
    <mergeCell ref="Y173:Y175"/>
    <mergeCell ref="AD176:AD177"/>
    <mergeCell ref="AD153:AD155"/>
    <mergeCell ref="Q169:S169"/>
    <mergeCell ref="Y166:Y168"/>
    <mergeCell ref="D170:AD171"/>
    <mergeCell ref="Q172:T172"/>
    <mergeCell ref="D165:E165"/>
    <mergeCell ref="D172:E172"/>
    <mergeCell ref="D164:AD164"/>
    <mergeCell ref="AD166:AD168"/>
    <mergeCell ref="F158:F161"/>
    <mergeCell ref="D153:E153"/>
    <mergeCell ref="O153:O155"/>
    <mergeCell ref="AD158:AD160"/>
    <mergeCell ref="K158:K161"/>
    <mergeCell ref="J176:J177"/>
    <mergeCell ref="G172:J172"/>
    <mergeCell ref="AA176:AC177"/>
    <mergeCell ref="Y143:Y145"/>
    <mergeCell ref="AD143:AD145"/>
    <mergeCell ref="A142:AH142"/>
    <mergeCell ref="Z138:Z141"/>
    <mergeCell ref="AD138:AD140"/>
    <mergeCell ref="B133:B136"/>
    <mergeCell ref="B148:B151"/>
    <mergeCell ref="B143:B146"/>
    <mergeCell ref="F88:F91"/>
    <mergeCell ref="C93:C96"/>
    <mergeCell ref="D104:E104"/>
    <mergeCell ref="D109:E109"/>
    <mergeCell ref="T88:T90"/>
    <mergeCell ref="Y148:Y150"/>
    <mergeCell ref="D149:E149"/>
    <mergeCell ref="U148:U151"/>
    <mergeCell ref="T148:T150"/>
    <mergeCell ref="Z133:Z136"/>
    <mergeCell ref="D118:E118"/>
    <mergeCell ref="J128:J130"/>
    <mergeCell ref="C113:C116"/>
    <mergeCell ref="K88:K91"/>
    <mergeCell ref="F118:F121"/>
    <mergeCell ref="U123:U126"/>
    <mergeCell ref="K58:K61"/>
    <mergeCell ref="D74:E74"/>
    <mergeCell ref="O63:O65"/>
    <mergeCell ref="C153:C156"/>
    <mergeCell ref="D154:E154"/>
    <mergeCell ref="AD133:AD135"/>
    <mergeCell ref="P138:P141"/>
    <mergeCell ref="O138:O140"/>
    <mergeCell ref="AD128:AD130"/>
    <mergeCell ref="A122:AH122"/>
    <mergeCell ref="T113:T115"/>
    <mergeCell ref="F133:F136"/>
    <mergeCell ref="C118:C121"/>
    <mergeCell ref="D116:E116"/>
    <mergeCell ref="Y153:Y155"/>
    <mergeCell ref="AE148:AE151"/>
    <mergeCell ref="A153:A156"/>
    <mergeCell ref="J153:J155"/>
    <mergeCell ref="U153:U156"/>
    <mergeCell ref="Z153:Z156"/>
    <mergeCell ref="A152:AH152"/>
    <mergeCell ref="D148:E148"/>
    <mergeCell ref="Y138:Y140"/>
    <mergeCell ref="J148:J150"/>
    <mergeCell ref="P43:P46"/>
    <mergeCell ref="K38:K41"/>
    <mergeCell ref="J53:J55"/>
    <mergeCell ref="B48:B51"/>
    <mergeCell ref="B53:B56"/>
    <mergeCell ref="D48:E48"/>
    <mergeCell ref="D49:E49"/>
    <mergeCell ref="D45:E45"/>
    <mergeCell ref="B47:AH47"/>
    <mergeCell ref="J43:J45"/>
    <mergeCell ref="D51:E51"/>
    <mergeCell ref="T43:T45"/>
    <mergeCell ref="O43:O45"/>
    <mergeCell ref="D44:E44"/>
    <mergeCell ref="AF41:AH41"/>
    <mergeCell ref="AF46:AH46"/>
    <mergeCell ref="AE38:AE41"/>
    <mergeCell ref="AD48:AD50"/>
    <mergeCell ref="AE43:AE46"/>
    <mergeCell ref="Y48:Y50"/>
    <mergeCell ref="F27:F31"/>
    <mergeCell ref="AF71:AH71"/>
    <mergeCell ref="AD78:AD80"/>
    <mergeCell ref="P68:P71"/>
    <mergeCell ref="J68:J70"/>
    <mergeCell ref="U68:U71"/>
    <mergeCell ref="Y68:Y70"/>
    <mergeCell ref="Y73:Y75"/>
    <mergeCell ref="AD68:AD70"/>
    <mergeCell ref="AD73:AD75"/>
    <mergeCell ref="AF27:AH27"/>
    <mergeCell ref="AE27:AE31"/>
    <mergeCell ref="Y28:Y30"/>
    <mergeCell ref="AA27:AD27"/>
    <mergeCell ref="AE48:AE51"/>
    <mergeCell ref="AF51:AH51"/>
    <mergeCell ref="Z38:Z41"/>
    <mergeCell ref="Z48:Z51"/>
    <mergeCell ref="O48:O50"/>
    <mergeCell ref="Z43:Z46"/>
    <mergeCell ref="U43:U46"/>
    <mergeCell ref="O38:O40"/>
    <mergeCell ref="J58:J60"/>
    <mergeCell ref="AE58:AE61"/>
    <mergeCell ref="AE93:AE96"/>
    <mergeCell ref="AE83:AE86"/>
    <mergeCell ref="U88:U91"/>
    <mergeCell ref="U83:U86"/>
    <mergeCell ref="U78:U81"/>
    <mergeCell ref="B93:B96"/>
    <mergeCell ref="F38:F41"/>
    <mergeCell ref="U48:U51"/>
    <mergeCell ref="D69:E69"/>
    <mergeCell ref="AD88:AD90"/>
    <mergeCell ref="P48:P51"/>
    <mergeCell ref="F58:F61"/>
    <mergeCell ref="T53:T55"/>
    <mergeCell ref="B52:AH52"/>
    <mergeCell ref="D56:E56"/>
    <mergeCell ref="A67:AH67"/>
    <mergeCell ref="AD63:AD65"/>
    <mergeCell ref="AE88:AE91"/>
    <mergeCell ref="D68:E68"/>
    <mergeCell ref="T58:T60"/>
    <mergeCell ref="P58:P61"/>
    <mergeCell ref="B42:AH42"/>
    <mergeCell ref="C38:C41"/>
    <mergeCell ref="K43:K46"/>
    <mergeCell ref="A148:A151"/>
    <mergeCell ref="A127:AH127"/>
    <mergeCell ref="A132:AH132"/>
    <mergeCell ref="F128:F131"/>
    <mergeCell ref="AE103:AE106"/>
    <mergeCell ref="AF81:AH81"/>
    <mergeCell ref="A147:AH147"/>
    <mergeCell ref="AD148:AD150"/>
    <mergeCell ref="P148:P151"/>
    <mergeCell ref="Z148:Z151"/>
    <mergeCell ref="K143:K146"/>
    <mergeCell ref="AF96:AH96"/>
    <mergeCell ref="AF116:AH116"/>
    <mergeCell ref="F148:F151"/>
    <mergeCell ref="C148:C151"/>
    <mergeCell ref="D151:E151"/>
    <mergeCell ref="AF121:AH121"/>
    <mergeCell ref="Y133:Y135"/>
    <mergeCell ref="Y128:Y130"/>
    <mergeCell ref="U133:U136"/>
    <mergeCell ref="O133:O135"/>
    <mergeCell ref="C143:C146"/>
    <mergeCell ref="C138:C141"/>
    <mergeCell ref="D150:E150"/>
    <mergeCell ref="AF15:AH15"/>
    <mergeCell ref="AF20:AH20"/>
    <mergeCell ref="AF25:AH25"/>
    <mergeCell ref="AF31:AH31"/>
    <mergeCell ref="A21:AH21"/>
    <mergeCell ref="F22:F25"/>
    <mergeCell ref="AD22:AD24"/>
    <mergeCell ref="AD28:AD30"/>
    <mergeCell ref="B22:B25"/>
    <mergeCell ref="A22:A25"/>
    <mergeCell ref="A12:A15"/>
    <mergeCell ref="A17:A20"/>
    <mergeCell ref="J22:J24"/>
    <mergeCell ref="C22:C25"/>
    <mergeCell ref="Y22:Y24"/>
    <mergeCell ref="D25:E25"/>
    <mergeCell ref="D23:E23"/>
    <mergeCell ref="D24:E24"/>
    <mergeCell ref="AE22:AE25"/>
    <mergeCell ref="O22:O24"/>
    <mergeCell ref="T22:T24"/>
    <mergeCell ref="U22:U25"/>
    <mergeCell ref="Z22:Z25"/>
    <mergeCell ref="P22:P25"/>
    <mergeCell ref="AF151:AH151"/>
    <mergeCell ref="AF126:AH126"/>
    <mergeCell ref="AF136:AH136"/>
    <mergeCell ref="F138:F141"/>
    <mergeCell ref="Y118:Y120"/>
    <mergeCell ref="T133:T135"/>
    <mergeCell ref="Y88:Y90"/>
    <mergeCell ref="T78:T80"/>
    <mergeCell ref="F63:F66"/>
    <mergeCell ref="AE73:AE76"/>
    <mergeCell ref="AD83:AD85"/>
    <mergeCell ref="A82:AH82"/>
    <mergeCell ref="AF86:AH86"/>
    <mergeCell ref="AE78:AE81"/>
    <mergeCell ref="D83:E83"/>
    <mergeCell ref="B78:B81"/>
    <mergeCell ref="D86:E86"/>
    <mergeCell ref="K83:K86"/>
    <mergeCell ref="A83:A86"/>
    <mergeCell ref="B83:B86"/>
    <mergeCell ref="C83:C86"/>
    <mergeCell ref="O68:O70"/>
    <mergeCell ref="O73:O75"/>
    <mergeCell ref="K63:K66"/>
    <mergeCell ref="A93:A96"/>
    <mergeCell ref="A113:A116"/>
    <mergeCell ref="B113:B116"/>
    <mergeCell ref="C98:C101"/>
    <mergeCell ref="D103:E103"/>
    <mergeCell ref="D106:E106"/>
    <mergeCell ref="C103:C106"/>
    <mergeCell ref="F103:F106"/>
    <mergeCell ref="J118:J120"/>
    <mergeCell ref="A117:AH117"/>
    <mergeCell ref="B118:B121"/>
    <mergeCell ref="AE113:AE116"/>
    <mergeCell ref="A108:A111"/>
    <mergeCell ref="D101:E101"/>
    <mergeCell ref="A98:A101"/>
    <mergeCell ref="D108:E108"/>
    <mergeCell ref="J98:J100"/>
    <mergeCell ref="B98:B101"/>
    <mergeCell ref="B108:B111"/>
    <mergeCell ref="J108:J110"/>
    <mergeCell ref="C108:C111"/>
    <mergeCell ref="A107:AH107"/>
    <mergeCell ref="D105:E105"/>
    <mergeCell ref="T103:T105"/>
    <mergeCell ref="Z128:Z131"/>
    <mergeCell ref="Y123:Y125"/>
    <mergeCell ref="Z118:Z121"/>
    <mergeCell ref="U118:U121"/>
    <mergeCell ref="P113:P116"/>
    <mergeCell ref="Z108:Z111"/>
    <mergeCell ref="U108:U111"/>
    <mergeCell ref="K108:K111"/>
    <mergeCell ref="K118:K121"/>
    <mergeCell ref="T108:T110"/>
    <mergeCell ref="O128:O130"/>
    <mergeCell ref="P123:P126"/>
    <mergeCell ref="A112:AH112"/>
    <mergeCell ref="K123:K126"/>
    <mergeCell ref="J113:J115"/>
    <mergeCell ref="T118:T120"/>
    <mergeCell ref="O108:O110"/>
    <mergeCell ref="AD123:AD125"/>
    <mergeCell ref="AD118:AD120"/>
    <mergeCell ref="D113:E113"/>
    <mergeCell ref="A128:A131"/>
    <mergeCell ref="D111:E111"/>
    <mergeCell ref="P108:P111"/>
    <mergeCell ref="AD108:AD110"/>
    <mergeCell ref="U128:U131"/>
    <mergeCell ref="P83:P86"/>
    <mergeCell ref="P103:P106"/>
    <mergeCell ref="P88:P91"/>
    <mergeCell ref="P98:P101"/>
    <mergeCell ref="A97:AH97"/>
    <mergeCell ref="AE98:AE101"/>
    <mergeCell ref="AD98:AD100"/>
    <mergeCell ref="B103:B106"/>
    <mergeCell ref="J88:J90"/>
    <mergeCell ref="J93:J95"/>
    <mergeCell ref="U93:U96"/>
    <mergeCell ref="P93:P96"/>
    <mergeCell ref="T98:T100"/>
    <mergeCell ref="T93:T95"/>
    <mergeCell ref="F98:F101"/>
    <mergeCell ref="D90:E90"/>
    <mergeCell ref="O88:O90"/>
    <mergeCell ref="J103:J105"/>
    <mergeCell ref="AE118:AE121"/>
    <mergeCell ref="Z103:Z106"/>
    <mergeCell ref="C128:C131"/>
    <mergeCell ref="D128:E128"/>
    <mergeCell ref="Z123:Z126"/>
    <mergeCell ref="A118:A121"/>
    <mergeCell ref="F78:F81"/>
    <mergeCell ref="D79:E79"/>
    <mergeCell ref="D75:E75"/>
    <mergeCell ref="C78:C81"/>
    <mergeCell ref="AF76:AH76"/>
    <mergeCell ref="D78:E78"/>
    <mergeCell ref="D81:E81"/>
    <mergeCell ref="Y98:Y100"/>
    <mergeCell ref="O103:O105"/>
    <mergeCell ref="Y93:Y95"/>
    <mergeCell ref="U113:U116"/>
    <mergeCell ref="C88:C91"/>
    <mergeCell ref="AD113:AD115"/>
    <mergeCell ref="O113:O115"/>
    <mergeCell ref="F113:F116"/>
    <mergeCell ref="Z113:Z116"/>
    <mergeCell ref="Y113:Y115"/>
    <mergeCell ref="A88:A91"/>
    <mergeCell ref="B88:B91"/>
    <mergeCell ref="AD103:AD105"/>
    <mergeCell ref="D98:E98"/>
    <mergeCell ref="D100:E100"/>
    <mergeCell ref="D99:E99"/>
    <mergeCell ref="AF36:AH36"/>
    <mergeCell ref="Y38:Y40"/>
    <mergeCell ref="AF61:AH61"/>
    <mergeCell ref="AE53:AE56"/>
    <mergeCell ref="Y58:Y60"/>
    <mergeCell ref="Z33:Z36"/>
    <mergeCell ref="J48:J50"/>
    <mergeCell ref="U53:U56"/>
    <mergeCell ref="AF56:AH56"/>
    <mergeCell ref="O53:O55"/>
    <mergeCell ref="O58:O60"/>
    <mergeCell ref="K53:K56"/>
    <mergeCell ref="AD53:AD55"/>
    <mergeCell ref="Z53:Z56"/>
    <mergeCell ref="Y53:Y55"/>
    <mergeCell ref="Z58:Z61"/>
    <mergeCell ref="U58:U61"/>
    <mergeCell ref="P33:P36"/>
    <mergeCell ref="O33:O35"/>
    <mergeCell ref="T33:T35"/>
    <mergeCell ref="T38:T40"/>
    <mergeCell ref="P38:P41"/>
    <mergeCell ref="J38:J40"/>
    <mergeCell ref="B37:AH37"/>
    <mergeCell ref="C12:C15"/>
    <mergeCell ref="K17:K20"/>
    <mergeCell ref="Y17:Y19"/>
    <mergeCell ref="O17:O19"/>
    <mergeCell ref="J17:J19"/>
    <mergeCell ref="D13:E13"/>
    <mergeCell ref="D14:E14"/>
    <mergeCell ref="B32:AH32"/>
    <mergeCell ref="AE33:AE36"/>
    <mergeCell ref="A26:AH26"/>
    <mergeCell ref="F33:F36"/>
    <mergeCell ref="Q27:T27"/>
    <mergeCell ref="V27:Y27"/>
    <mergeCell ref="K33:K36"/>
    <mergeCell ref="D28:E28"/>
    <mergeCell ref="B28:B31"/>
    <mergeCell ref="D29:E29"/>
    <mergeCell ref="D30:E30"/>
    <mergeCell ref="D31:E31"/>
    <mergeCell ref="C27:E27"/>
    <mergeCell ref="P27:P31"/>
    <mergeCell ref="T28:T30"/>
    <mergeCell ref="C28:C31"/>
    <mergeCell ref="G27:J27"/>
    <mergeCell ref="A11:AH11"/>
    <mergeCell ref="F3:F10"/>
    <mergeCell ref="K7:K10"/>
    <mergeCell ref="G3:AD4"/>
    <mergeCell ref="G6:J6"/>
    <mergeCell ref="L6:O6"/>
    <mergeCell ref="D12:E12"/>
    <mergeCell ref="O7:O9"/>
    <mergeCell ref="D18:E18"/>
    <mergeCell ref="AE17:AE20"/>
    <mergeCell ref="Z17:Z20"/>
    <mergeCell ref="U17:U20"/>
    <mergeCell ref="P17:P20"/>
    <mergeCell ref="AD12:AD14"/>
    <mergeCell ref="J12:J14"/>
    <mergeCell ref="AD17:AD19"/>
    <mergeCell ref="AE12:AE15"/>
    <mergeCell ref="C17:C20"/>
    <mergeCell ref="D20:E20"/>
    <mergeCell ref="Y12:Y14"/>
    <mergeCell ref="F12:F15"/>
    <mergeCell ref="K12:K15"/>
    <mergeCell ref="P12:P15"/>
    <mergeCell ref="U12:U15"/>
    <mergeCell ref="D139:E139"/>
    <mergeCell ref="D135:E135"/>
    <mergeCell ref="D131:E131"/>
    <mergeCell ref="D136:E136"/>
    <mergeCell ref="D138:E138"/>
    <mergeCell ref="D130:E130"/>
    <mergeCell ref="D93:E93"/>
    <mergeCell ref="D94:E94"/>
    <mergeCell ref="D95:E95"/>
    <mergeCell ref="D96:E96"/>
    <mergeCell ref="D121:E121"/>
    <mergeCell ref="D129:E129"/>
    <mergeCell ref="F123:F126"/>
    <mergeCell ref="F108:F111"/>
    <mergeCell ref="D119:E119"/>
    <mergeCell ref="D115:E115"/>
    <mergeCell ref="D110:E110"/>
    <mergeCell ref="D120:E120"/>
    <mergeCell ref="Y108:Y110"/>
    <mergeCell ref="K98:K101"/>
    <mergeCell ref="T68:T70"/>
    <mergeCell ref="T83:T85"/>
    <mergeCell ref="K93:K96"/>
    <mergeCell ref="D91:E91"/>
    <mergeCell ref="K68:K71"/>
    <mergeCell ref="O93:O95"/>
    <mergeCell ref="O98:O100"/>
    <mergeCell ref="Y103:Y105"/>
    <mergeCell ref="U103:U106"/>
    <mergeCell ref="K103:K106"/>
    <mergeCell ref="F73:F76"/>
    <mergeCell ref="D73:E73"/>
    <mergeCell ref="J78:J80"/>
    <mergeCell ref="F83:F86"/>
    <mergeCell ref="Y83:Y85"/>
    <mergeCell ref="C33:C36"/>
    <mergeCell ref="D46:E46"/>
    <mergeCell ref="D53:E53"/>
    <mergeCell ref="J123:J125"/>
    <mergeCell ref="D114:E114"/>
    <mergeCell ref="K113:K116"/>
    <mergeCell ref="F93:F96"/>
    <mergeCell ref="D88:E88"/>
    <mergeCell ref="D89:E89"/>
    <mergeCell ref="D39:E39"/>
    <mergeCell ref="J33:J35"/>
    <mergeCell ref="F43:F46"/>
    <mergeCell ref="D55:E55"/>
    <mergeCell ref="F53:F56"/>
    <mergeCell ref="A92:AH92"/>
    <mergeCell ref="AD93:AD95"/>
    <mergeCell ref="Z93:Z96"/>
    <mergeCell ref="Z98:Z101"/>
    <mergeCell ref="B33:B36"/>
    <mergeCell ref="D54:E54"/>
    <mergeCell ref="D58:E58"/>
    <mergeCell ref="D59:E59"/>
    <mergeCell ref="D70:E70"/>
    <mergeCell ref="J83:J85"/>
    <mergeCell ref="Z27:Z31"/>
    <mergeCell ref="O28:O30"/>
    <mergeCell ref="U27:U31"/>
    <mergeCell ref="B58:B61"/>
    <mergeCell ref="AD58:AD60"/>
    <mergeCell ref="D60:E60"/>
    <mergeCell ref="D61:E61"/>
    <mergeCell ref="C58:C61"/>
    <mergeCell ref="B63:B66"/>
    <mergeCell ref="C63:C66"/>
    <mergeCell ref="U63:U66"/>
    <mergeCell ref="J63:J65"/>
    <mergeCell ref="Y63:Y65"/>
    <mergeCell ref="Y33:Y35"/>
    <mergeCell ref="J28:J30"/>
    <mergeCell ref="D33:E33"/>
    <mergeCell ref="D34:E34"/>
    <mergeCell ref="D38:E38"/>
    <mergeCell ref="D40:E40"/>
    <mergeCell ref="D35:E35"/>
    <mergeCell ref="D36:E36"/>
    <mergeCell ref="D41:E41"/>
    <mergeCell ref="AD33:AD35"/>
    <mergeCell ref="AD38:AD40"/>
    <mergeCell ref="T17:T19"/>
    <mergeCell ref="K22:K25"/>
    <mergeCell ref="L27:O27"/>
    <mergeCell ref="K27:K31"/>
    <mergeCell ref="D22:E22"/>
    <mergeCell ref="D15:E15"/>
    <mergeCell ref="D17:E17"/>
    <mergeCell ref="D76:E76"/>
    <mergeCell ref="A72:AH72"/>
    <mergeCell ref="U73:U76"/>
    <mergeCell ref="J73:J75"/>
    <mergeCell ref="T73:T75"/>
    <mergeCell ref="P73:P76"/>
    <mergeCell ref="A27:A66"/>
    <mergeCell ref="Z63:Z66"/>
    <mergeCell ref="B62:AH62"/>
    <mergeCell ref="A16:AH16"/>
    <mergeCell ref="F17:F20"/>
    <mergeCell ref="B17:B20"/>
    <mergeCell ref="B12:B15"/>
    <mergeCell ref="Z12:Z15"/>
    <mergeCell ref="O12:O14"/>
    <mergeCell ref="T12:T14"/>
    <mergeCell ref="D19:E19"/>
    <mergeCell ref="AF3:AH6"/>
    <mergeCell ref="AF10:AH10"/>
    <mergeCell ref="U7:U10"/>
    <mergeCell ref="G5:O5"/>
    <mergeCell ref="Q5:T5"/>
    <mergeCell ref="V5:Y5"/>
    <mergeCell ref="AA5:AD5"/>
    <mergeCell ref="V6:Y6"/>
    <mergeCell ref="AA6:AD6"/>
    <mergeCell ref="Q6:T6"/>
    <mergeCell ref="P7:P10"/>
    <mergeCell ref="T7:T9"/>
    <mergeCell ref="Y7:Y9"/>
    <mergeCell ref="J7:J9"/>
    <mergeCell ref="AE7:AE10"/>
    <mergeCell ref="AD7:AD9"/>
    <mergeCell ref="Z7:Z10"/>
    <mergeCell ref="A7:A10"/>
    <mergeCell ref="B7:B10"/>
    <mergeCell ref="C7:C10"/>
    <mergeCell ref="D10:E10"/>
    <mergeCell ref="D9:E9"/>
    <mergeCell ref="D8:E8"/>
    <mergeCell ref="D7:E7"/>
    <mergeCell ref="B3:B6"/>
    <mergeCell ref="A3:A6"/>
    <mergeCell ref="C3:C6"/>
    <mergeCell ref="D3:E6"/>
    <mergeCell ref="P63:P66"/>
    <mergeCell ref="D84:E84"/>
    <mergeCell ref="D85:E85"/>
    <mergeCell ref="F68:F71"/>
    <mergeCell ref="A77:AH77"/>
    <mergeCell ref="Y78:Y80"/>
    <mergeCell ref="D80:E80"/>
    <mergeCell ref="A78:A81"/>
    <mergeCell ref="P78:P81"/>
    <mergeCell ref="K73:K76"/>
    <mergeCell ref="K78:K81"/>
    <mergeCell ref="O78:O80"/>
    <mergeCell ref="A68:A71"/>
    <mergeCell ref="D71:E71"/>
    <mergeCell ref="D65:E65"/>
    <mergeCell ref="D66:E66"/>
    <mergeCell ref="A73:A76"/>
    <mergeCell ref="B73:B76"/>
    <mergeCell ref="C73:C76"/>
    <mergeCell ref="AF66:AH66"/>
    <mergeCell ref="T63:T65"/>
    <mergeCell ref="Z68:Z71"/>
    <mergeCell ref="B68:B71"/>
    <mergeCell ref="C68:C71"/>
    <mergeCell ref="D50:E50"/>
    <mergeCell ref="AF131:AH131"/>
    <mergeCell ref="D124:E124"/>
    <mergeCell ref="AE128:AE131"/>
    <mergeCell ref="T123:T125"/>
    <mergeCell ref="AE123:AE126"/>
    <mergeCell ref="P118:P121"/>
    <mergeCell ref="O118:O120"/>
    <mergeCell ref="O123:O125"/>
    <mergeCell ref="Z73:Z76"/>
    <mergeCell ref="Z78:Z81"/>
    <mergeCell ref="Z83:Z86"/>
    <mergeCell ref="Z88:Z91"/>
    <mergeCell ref="O83:O85"/>
    <mergeCell ref="A87:AH87"/>
    <mergeCell ref="AF91:AH91"/>
    <mergeCell ref="AF101:AH101"/>
    <mergeCell ref="A123:A126"/>
    <mergeCell ref="B123:B126"/>
    <mergeCell ref="D126:E126"/>
    <mergeCell ref="D123:E123"/>
    <mergeCell ref="D125:E125"/>
    <mergeCell ref="C123:C126"/>
    <mergeCell ref="U98:U101"/>
    <mergeCell ref="F143:F146"/>
    <mergeCell ref="T143:T145"/>
    <mergeCell ref="D146:E146"/>
    <mergeCell ref="D143:E143"/>
    <mergeCell ref="U138:U141"/>
    <mergeCell ref="P143:P146"/>
    <mergeCell ref="P133:P136"/>
    <mergeCell ref="P128:P131"/>
    <mergeCell ref="T128:T130"/>
    <mergeCell ref="K128:K131"/>
    <mergeCell ref="K138:K141"/>
    <mergeCell ref="J133:J135"/>
    <mergeCell ref="J138:J140"/>
    <mergeCell ref="K133:K136"/>
    <mergeCell ref="A137:AH137"/>
    <mergeCell ref="D134:E134"/>
    <mergeCell ref="D133:E133"/>
    <mergeCell ref="T138:T140"/>
    <mergeCell ref="A133:A136"/>
    <mergeCell ref="B128:B131"/>
    <mergeCell ref="D140:E140"/>
    <mergeCell ref="D141:E141"/>
    <mergeCell ref="D144:E144"/>
    <mergeCell ref="D145:E145"/>
    <mergeCell ref="A158:A161"/>
    <mergeCell ref="B158:B161"/>
    <mergeCell ref="D163:E163"/>
    <mergeCell ref="D159:E159"/>
    <mergeCell ref="D155:E155"/>
    <mergeCell ref="D158:E158"/>
    <mergeCell ref="D156:E156"/>
    <mergeCell ref="A162:AH162"/>
    <mergeCell ref="T158:T160"/>
    <mergeCell ref="C158:C161"/>
    <mergeCell ref="F153:F156"/>
    <mergeCell ref="Y158:Y160"/>
    <mergeCell ref="A157:AH157"/>
    <mergeCell ref="T153:T155"/>
    <mergeCell ref="AF156:AH156"/>
    <mergeCell ref="AE153:AE156"/>
    <mergeCell ref="B153:B156"/>
    <mergeCell ref="P158:P161"/>
    <mergeCell ref="Z158:Z161"/>
    <mergeCell ref="D160:E160"/>
    <mergeCell ref="D161:E161"/>
    <mergeCell ref="U158:U161"/>
    <mergeCell ref="J158:J160"/>
    <mergeCell ref="O158:O160"/>
    <mergeCell ref="AC187:AD187"/>
    <mergeCell ref="AA183:AB183"/>
    <mergeCell ref="AC183:AD183"/>
    <mergeCell ref="D176:E177"/>
    <mergeCell ref="J173:J175"/>
    <mergeCell ref="X187:Y187"/>
    <mergeCell ref="Q189:R189"/>
    <mergeCell ref="S189:T189"/>
    <mergeCell ref="V189:W189"/>
    <mergeCell ref="AA187:AB187"/>
    <mergeCell ref="Q187:R187"/>
    <mergeCell ref="S187:T187"/>
    <mergeCell ref="X189:Y189"/>
    <mergeCell ref="F172:F177"/>
    <mergeCell ref="K172:K177"/>
    <mergeCell ref="P172:P177"/>
    <mergeCell ref="U172:U177"/>
    <mergeCell ref="Z172:Z177"/>
    <mergeCell ref="I187:J187"/>
    <mergeCell ref="O176:O177"/>
    <mergeCell ref="Q176:S177"/>
    <mergeCell ref="L179:O179"/>
    <mergeCell ref="Q179:T179"/>
    <mergeCell ref="C179:E179"/>
    <mergeCell ref="AE192:AI195"/>
    <mergeCell ref="AE165:AE169"/>
    <mergeCell ref="P153:P156"/>
    <mergeCell ref="K153:K156"/>
    <mergeCell ref="A188:AD188"/>
    <mergeCell ref="AA189:AB189"/>
    <mergeCell ref="A180:AD180"/>
    <mergeCell ref="I181:J181"/>
    <mergeCell ref="A1:AI2"/>
    <mergeCell ref="AF191:AG191"/>
    <mergeCell ref="AH191:AI191"/>
    <mergeCell ref="AE170:AI190"/>
    <mergeCell ref="AF164:AH164"/>
    <mergeCell ref="K165:K169"/>
    <mergeCell ref="P165:P169"/>
    <mergeCell ref="V187:W187"/>
    <mergeCell ref="L185:M185"/>
    <mergeCell ref="N185:O185"/>
    <mergeCell ref="AI3:AI169"/>
    <mergeCell ref="AF165:AH165"/>
    <mergeCell ref="AF169:AH169"/>
    <mergeCell ref="AC189:AD189"/>
    <mergeCell ref="D168:E168"/>
    <mergeCell ref="D166:E166"/>
  </mergeCells>
  <phoneticPr fontId="0" type="noConversion"/>
  <printOptions horizontalCentered="1" verticalCentered="1"/>
  <pageMargins left="0.19685039370078741" right="0.19685039370078741" top="0.39370078740157483" bottom="0.39370078740157483" header="0.19685039370078741" footer="0.19685039370078741"/>
  <pageSetup paperSize="8" scale="29" fitToHeight="2" orientation="landscape" r:id="rId1"/>
  <headerFooter alignWithMargins="0">
    <oddFooter>&amp;L20080625_v1.0&amp;C&amp;A&amp;RPage &amp;P of &amp;N</oddFooter>
  </headerFooter>
  <rowBreaks count="1" manualBreakCount="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zoomScale="65" zoomScaleNormal="65" workbookViewId="0">
      <selection activeCell="A13" sqref="A13:O13"/>
    </sheetView>
  </sheetViews>
  <sheetFormatPr defaultRowHeight="12.5" x14ac:dyDescent="0.25"/>
  <cols>
    <col min="1" max="1" width="17.1796875" customWidth="1"/>
    <col min="2" max="6" width="15.7265625" customWidth="1"/>
    <col min="7" max="7" width="4.7265625" customWidth="1"/>
    <col min="8" max="8" width="17.54296875" bestFit="1" customWidth="1"/>
    <col min="9" max="13" width="15.7265625" customWidth="1"/>
    <col min="14" max="14" width="4.7265625" customWidth="1"/>
    <col min="15" max="15" width="17.81640625" customWidth="1"/>
  </cols>
  <sheetData>
    <row r="1" spans="1:15" ht="40" customHeight="1" x14ac:dyDescent="0.25">
      <c r="A1" s="246" t="s">
        <v>109</v>
      </c>
      <c r="B1" s="246"/>
      <c r="C1" s="246"/>
      <c r="D1" s="246"/>
      <c r="E1" s="246"/>
      <c r="F1" s="246"/>
      <c r="G1" s="246"/>
      <c r="H1" s="246"/>
      <c r="I1" s="246"/>
      <c r="J1" s="246"/>
      <c r="K1" s="246"/>
      <c r="L1" s="246"/>
      <c r="M1" s="246"/>
      <c r="N1" s="246"/>
      <c r="O1" s="246"/>
    </row>
    <row r="2" spans="1:15" ht="15" customHeight="1" thickBot="1" x14ac:dyDescent="0.3">
      <c r="A2" s="247"/>
      <c r="B2" s="247"/>
      <c r="C2" s="247"/>
      <c r="D2" s="247"/>
      <c r="E2" s="247"/>
      <c r="F2" s="247"/>
      <c r="G2" s="247"/>
      <c r="H2" s="247"/>
      <c r="I2" s="247"/>
      <c r="J2" s="247"/>
      <c r="K2" s="247"/>
      <c r="L2" s="247"/>
      <c r="M2" s="247"/>
      <c r="N2" s="247"/>
      <c r="O2" s="247"/>
    </row>
    <row r="3" spans="1:15" s="85" customFormat="1" ht="25" customHeight="1" thickBot="1" x14ac:dyDescent="0.3">
      <c r="A3" s="590" t="s">
        <v>102</v>
      </c>
      <c r="B3" s="590"/>
      <c r="C3" s="590"/>
      <c r="D3" s="590"/>
      <c r="E3" s="590"/>
      <c r="F3" s="590"/>
      <c r="G3" s="297"/>
      <c r="H3" s="591" t="s">
        <v>194</v>
      </c>
      <c r="I3" s="591"/>
      <c r="J3" s="591"/>
      <c r="K3" s="591"/>
      <c r="L3" s="591"/>
      <c r="M3" s="591"/>
      <c r="N3" s="297"/>
      <c r="O3" s="587" t="s">
        <v>110</v>
      </c>
    </row>
    <row r="4" spans="1:15" s="84" customFormat="1" ht="54.75" customHeight="1" thickBot="1" x14ac:dyDescent="0.3">
      <c r="A4" s="120" t="s">
        <v>81</v>
      </c>
      <c r="B4" s="121" t="s">
        <v>107</v>
      </c>
      <c r="C4" s="121" t="s">
        <v>105</v>
      </c>
      <c r="D4" s="121" t="s">
        <v>128</v>
      </c>
      <c r="E4" s="121" t="s">
        <v>129</v>
      </c>
      <c r="F4" s="121" t="s">
        <v>106</v>
      </c>
      <c r="G4" s="297"/>
      <c r="H4" s="120" t="s">
        <v>81</v>
      </c>
      <c r="I4" s="121" t="s">
        <v>107</v>
      </c>
      <c r="J4" s="121" t="s">
        <v>105</v>
      </c>
      <c r="K4" s="121" t="s">
        <v>128</v>
      </c>
      <c r="L4" s="121" t="s">
        <v>129</v>
      </c>
      <c r="M4" s="121" t="s">
        <v>106</v>
      </c>
      <c r="N4" s="297"/>
      <c r="O4" s="587"/>
    </row>
    <row r="5" spans="1:15" ht="45" customHeight="1" thickBot="1" x14ac:dyDescent="0.3">
      <c r="A5" s="99" t="s">
        <v>82</v>
      </c>
      <c r="B5" s="122">
        <f>'Activity Volumes'!I8</f>
        <v>34.799999999999997</v>
      </c>
      <c r="C5" s="178">
        <f>'Cat 0,1,2 &amp; TSS Cost Matrix'!G193</f>
        <v>148.17600899233113</v>
      </c>
      <c r="D5" s="174" t="s">
        <v>108</v>
      </c>
      <c r="E5" s="174" t="s">
        <v>108</v>
      </c>
      <c r="F5" s="123">
        <f>B5*C5</f>
        <v>5156.5251129331227</v>
      </c>
      <c r="G5" s="297"/>
      <c r="H5" s="99" t="s">
        <v>82</v>
      </c>
      <c r="I5" s="122">
        <f>'Activity Volumes'!I28</f>
        <v>409.2</v>
      </c>
      <c r="J5" s="178">
        <f>'Cat 3, 4 non TSS Cost Matrix'!G193</f>
        <v>92.807348968594042</v>
      </c>
      <c r="K5" s="174" t="s">
        <v>108</v>
      </c>
      <c r="L5" s="174" t="s">
        <v>108</v>
      </c>
      <c r="M5" s="123">
        <f>I5*J5</f>
        <v>37976.767197948684</v>
      </c>
      <c r="N5" s="297"/>
      <c r="O5" s="128">
        <f>F5+M5</f>
        <v>43133.292310881807</v>
      </c>
    </row>
    <row r="6" spans="1:15" ht="15" customHeight="1" thickBot="1" x14ac:dyDescent="0.3">
      <c r="A6" s="111" t="s">
        <v>16</v>
      </c>
      <c r="B6" s="124">
        <f>'Activity Volumes'!I9</f>
        <v>33.6</v>
      </c>
      <c r="C6" s="179">
        <f>'Cat 0,1,2 &amp; TSS Cost Matrix'!L193</f>
        <v>301.58098196384668</v>
      </c>
      <c r="D6" s="175">
        <f>'Activity Volumes'!D54</f>
        <v>6.7200000000000006</v>
      </c>
      <c r="E6" s="222">
        <v>45</v>
      </c>
      <c r="F6" s="125">
        <f>(B6*C6)+(D6*E6)</f>
        <v>10435.520993985248</v>
      </c>
      <c r="G6" s="297"/>
      <c r="H6" s="111" t="s">
        <v>16</v>
      </c>
      <c r="I6" s="124">
        <f>'Activity Volumes'!I29</f>
        <v>410.4</v>
      </c>
      <c r="J6" s="179">
        <f>'Cat 3, 4 non TSS Cost Matrix'!L193</f>
        <v>153.6037155410834</v>
      </c>
      <c r="K6" s="175">
        <f>'Activity Volumes'!I54</f>
        <v>82.08</v>
      </c>
      <c r="L6" s="222">
        <v>35</v>
      </c>
      <c r="M6" s="125">
        <f>(I6*J6)+(K6*L6)</f>
        <v>65911.764858060618</v>
      </c>
      <c r="N6" s="297"/>
      <c r="O6" s="128">
        <f>F6+M6</f>
        <v>76347.285852045869</v>
      </c>
    </row>
    <row r="7" spans="1:15" ht="15" customHeight="1" thickBot="1" x14ac:dyDescent="0.3">
      <c r="A7" s="111" t="s">
        <v>17</v>
      </c>
      <c r="B7" s="124">
        <f>'Activity Volumes'!I10</f>
        <v>169.2</v>
      </c>
      <c r="C7" s="179">
        <f>'Cat 0,1,2 &amp; TSS Cost Matrix'!Q193</f>
        <v>176.74012696579433</v>
      </c>
      <c r="D7" s="175">
        <f>'Activity Volumes'!D55</f>
        <v>16.919999999999998</v>
      </c>
      <c r="E7" s="222">
        <v>45</v>
      </c>
      <c r="F7" s="125">
        <f>(B7*C7)+(D7*E7)</f>
        <v>30665.8294826124</v>
      </c>
      <c r="G7" s="297"/>
      <c r="H7" s="111" t="s">
        <v>17</v>
      </c>
      <c r="I7" s="124">
        <f>'Activity Volumes'!I30</f>
        <v>667.2</v>
      </c>
      <c r="J7" s="179">
        <f>'Cat 3, 4 non TSS Cost Matrix'!Q193</f>
        <v>80.494508790383463</v>
      </c>
      <c r="K7" s="175">
        <f>'Activity Volumes'!I55</f>
        <v>66.720000000000013</v>
      </c>
      <c r="L7" s="222">
        <v>35</v>
      </c>
      <c r="M7" s="125">
        <f>(I7*J7)+(K7*L7)</f>
        <v>56041.136264943845</v>
      </c>
      <c r="N7" s="297"/>
      <c r="O7" s="128">
        <f>F7+M7</f>
        <v>86706.965747556242</v>
      </c>
    </row>
    <row r="8" spans="1:15" ht="15" customHeight="1" thickBot="1" x14ac:dyDescent="0.3">
      <c r="A8" s="111" t="s">
        <v>18</v>
      </c>
      <c r="B8" s="124">
        <f>'Activity Volumes'!I11</f>
        <v>630</v>
      </c>
      <c r="C8" s="179">
        <f>'Cat 0,1,2 &amp; TSS Cost Matrix'!V193</f>
        <v>88.290611961655515</v>
      </c>
      <c r="D8" s="175">
        <f>'Activity Volumes'!D56</f>
        <v>31.5</v>
      </c>
      <c r="E8" s="222">
        <v>45</v>
      </c>
      <c r="F8" s="125">
        <f>(B8*C8)+(D8*E8)</f>
        <v>57040.585535842976</v>
      </c>
      <c r="G8" s="297"/>
      <c r="H8" s="111" t="s">
        <v>18</v>
      </c>
      <c r="I8" s="124">
        <f>'Activity Volumes'!I31</f>
        <v>1902</v>
      </c>
      <c r="J8" s="179">
        <f>'Cat 3, 4 non TSS Cost Matrix'!V193</f>
        <v>49.105873607182005</v>
      </c>
      <c r="K8" s="175">
        <f>'Activity Volumes'!I56</f>
        <v>95.100000000000009</v>
      </c>
      <c r="L8" s="222">
        <v>35</v>
      </c>
      <c r="M8" s="125">
        <f>(I8*J8)+(K8*L8)</f>
        <v>96727.871600860177</v>
      </c>
      <c r="N8" s="297"/>
      <c r="O8" s="128">
        <f>F8+M8</f>
        <v>153768.45713670316</v>
      </c>
    </row>
    <row r="9" spans="1:15" ht="15" customHeight="1" thickBot="1" x14ac:dyDescent="0.3">
      <c r="A9" s="112" t="s">
        <v>83</v>
      </c>
      <c r="B9" s="126">
        <f>'Activity Volumes'!I13</f>
        <v>368.4</v>
      </c>
      <c r="C9" s="180">
        <f>'Cat 0,1,2 &amp; TSS Cost Matrix'!AA193</f>
        <v>62.57597815216068</v>
      </c>
      <c r="D9" s="176">
        <f>'Activity Volumes'!D58</f>
        <v>18.419999999999998</v>
      </c>
      <c r="E9" s="223">
        <v>45</v>
      </c>
      <c r="F9" s="125">
        <f>(B9*C9)+(D9*E9)</f>
        <v>23881.890351255995</v>
      </c>
      <c r="G9" s="297"/>
      <c r="H9" s="112" t="s">
        <v>83</v>
      </c>
      <c r="I9" s="126">
        <f>'Activity Volumes'!I33</f>
        <v>1374</v>
      </c>
      <c r="J9" s="180">
        <f>'Cat 3, 4 non TSS Cost Matrix'!AA193</f>
        <v>49.006560800486923</v>
      </c>
      <c r="K9" s="176">
        <f>'Activity Volumes'!I58</f>
        <v>68.7</v>
      </c>
      <c r="L9" s="223">
        <v>35</v>
      </c>
      <c r="M9" s="125">
        <f>(I9*J9)+(K9*L9)</f>
        <v>69739.514539869037</v>
      </c>
      <c r="N9" s="297"/>
      <c r="O9" s="128">
        <f>F9+M9</f>
        <v>93621.404891125028</v>
      </c>
    </row>
    <row r="10" spans="1:15" ht="15" customHeight="1" thickBot="1" x14ac:dyDescent="0.3">
      <c r="A10" s="588"/>
      <c r="B10" s="588"/>
      <c r="C10" s="588"/>
      <c r="D10" s="588"/>
      <c r="E10" s="588"/>
      <c r="F10" s="588"/>
      <c r="G10" s="297"/>
      <c r="H10" s="588"/>
      <c r="I10" s="588"/>
      <c r="J10" s="588"/>
      <c r="K10" s="588"/>
      <c r="L10" s="588"/>
      <c r="M10" s="588"/>
      <c r="N10" s="297"/>
      <c r="O10" s="91"/>
    </row>
    <row r="11" spans="1:15" s="85" customFormat="1" ht="25" customHeight="1" thickTop="1" thickBot="1" x14ac:dyDescent="0.3">
      <c r="A11" s="127" t="s">
        <v>85</v>
      </c>
      <c r="B11" s="130">
        <f>SUM(B5:B9)</f>
        <v>1236</v>
      </c>
      <c r="C11" s="130" t="s">
        <v>108</v>
      </c>
      <c r="D11" s="130">
        <f>SUM(D5:D9)</f>
        <v>73.56</v>
      </c>
      <c r="E11" s="177">
        <f>E9</f>
        <v>45</v>
      </c>
      <c r="F11" s="164">
        <f>SUM(F5:F9)</f>
        <v>127180.35147662974</v>
      </c>
      <c r="G11" s="297"/>
      <c r="H11" s="127" t="s">
        <v>85</v>
      </c>
      <c r="I11" s="130">
        <f>SUM(I5:I9)</f>
        <v>4762.8</v>
      </c>
      <c r="J11" s="130" t="s">
        <v>108</v>
      </c>
      <c r="K11" s="130">
        <f>SUM(K5:K9)</f>
        <v>312.60000000000002</v>
      </c>
      <c r="L11" s="177">
        <f>L9</f>
        <v>35</v>
      </c>
      <c r="M11" s="164">
        <f>SUM(M5:M9)</f>
        <v>326397.05446168233</v>
      </c>
      <c r="N11" s="297"/>
      <c r="O11" s="129">
        <f>F11+M11</f>
        <v>453577.40593831206</v>
      </c>
    </row>
    <row r="12" spans="1:15" ht="75" customHeight="1" x14ac:dyDescent="0.25">
      <c r="A12" s="247"/>
      <c r="B12" s="247"/>
      <c r="C12" s="247"/>
      <c r="D12" s="247"/>
      <c r="E12" s="247"/>
      <c r="F12" s="247"/>
      <c r="G12" s="247"/>
      <c r="H12" s="247"/>
      <c r="I12" s="247"/>
      <c r="J12" s="247"/>
      <c r="K12" s="247"/>
      <c r="L12" s="247"/>
      <c r="M12" s="247"/>
      <c r="N12" s="247"/>
      <c r="O12" s="247"/>
    </row>
    <row r="13" spans="1:15" ht="25" customHeight="1" x14ac:dyDescent="0.25">
      <c r="A13" s="589" t="s">
        <v>123</v>
      </c>
      <c r="B13" s="589"/>
      <c r="C13" s="589"/>
      <c r="D13" s="589"/>
      <c r="E13" s="589"/>
      <c r="F13" s="589"/>
      <c r="G13" s="589"/>
      <c r="H13" s="589"/>
      <c r="I13" s="589"/>
      <c r="J13" s="589"/>
      <c r="K13" s="589"/>
      <c r="L13" s="589"/>
      <c r="M13" s="589"/>
      <c r="N13" s="589"/>
      <c r="O13" s="589"/>
    </row>
    <row r="14" spans="1:15" ht="15" customHeight="1" thickBot="1" x14ac:dyDescent="0.3">
      <c r="A14" s="589"/>
      <c r="B14" s="589"/>
      <c r="C14" s="589"/>
      <c r="D14" s="589"/>
      <c r="E14" s="589"/>
      <c r="F14" s="589"/>
      <c r="G14" s="589"/>
      <c r="H14" s="589"/>
      <c r="I14" s="589"/>
      <c r="J14" s="589"/>
      <c r="K14" s="589"/>
      <c r="L14" s="589"/>
      <c r="M14" s="589"/>
      <c r="N14" s="589"/>
      <c r="O14" s="589"/>
    </row>
    <row r="15" spans="1:15" ht="41.25" customHeight="1" thickBot="1" x14ac:dyDescent="0.3">
      <c r="A15" s="589"/>
      <c r="B15" s="589"/>
      <c r="C15" s="589"/>
      <c r="D15" s="589"/>
      <c r="E15" s="376"/>
      <c r="F15" s="576" t="s">
        <v>152</v>
      </c>
      <c r="G15" s="577"/>
      <c r="H15" s="577"/>
      <c r="I15" s="578"/>
      <c r="J15" s="233" t="s">
        <v>153</v>
      </c>
      <c r="K15" s="592"/>
      <c r="L15" s="592"/>
      <c r="M15" s="592"/>
      <c r="N15" s="592"/>
      <c r="O15" s="592"/>
    </row>
    <row r="16" spans="1:15" ht="41.25" customHeight="1" x14ac:dyDescent="0.25">
      <c r="A16" s="589"/>
      <c r="B16" s="589"/>
      <c r="C16" s="589"/>
      <c r="D16" s="589"/>
      <c r="E16" s="376"/>
      <c r="F16" s="579" t="s">
        <v>205</v>
      </c>
      <c r="G16" s="580"/>
      <c r="H16" s="580"/>
      <c r="I16" s="581"/>
      <c r="J16" s="227">
        <f>Personnel!E71</f>
        <v>321502.78974702768</v>
      </c>
      <c r="K16" s="592"/>
      <c r="L16" s="592"/>
      <c r="M16" s="592"/>
      <c r="N16" s="592"/>
      <c r="O16" s="592"/>
    </row>
    <row r="17" spans="1:15" s="85" customFormat="1" ht="35.15" customHeight="1" thickBot="1" x14ac:dyDescent="0.3">
      <c r="A17" s="589"/>
      <c r="B17" s="589"/>
      <c r="C17" s="589"/>
      <c r="D17" s="589"/>
      <c r="E17" s="376"/>
      <c r="F17" s="582" t="s">
        <v>150</v>
      </c>
      <c r="G17" s="583"/>
      <c r="H17" s="583"/>
      <c r="I17" s="584"/>
      <c r="J17" s="240">
        <f>Personnel!E71*(('Cat 0,1,2 &amp; TSS Cost Matrix'!AF191+'Cat 3, 4 non TSS Cost Matrix'!AF191)/2)</f>
        <v>112525.97641145971</v>
      </c>
      <c r="K17" s="592"/>
      <c r="L17" s="592"/>
      <c r="M17" s="592"/>
      <c r="N17" s="592"/>
      <c r="O17" s="592"/>
    </row>
    <row r="18" spans="1:15" s="85" customFormat="1" ht="35.15" customHeight="1" thickBot="1" x14ac:dyDescent="0.3">
      <c r="A18" s="589"/>
      <c r="B18" s="589"/>
      <c r="C18" s="589"/>
      <c r="D18" s="589"/>
      <c r="E18" s="376"/>
      <c r="F18" s="573" t="s">
        <v>206</v>
      </c>
      <c r="G18" s="574"/>
      <c r="H18" s="574"/>
      <c r="I18" s="575"/>
      <c r="J18" s="241">
        <f>J16+J17</f>
        <v>434028.76615848741</v>
      </c>
      <c r="K18" s="592"/>
      <c r="L18" s="592"/>
      <c r="M18" s="592"/>
      <c r="N18" s="592"/>
      <c r="O18" s="592"/>
    </row>
    <row r="19" spans="1:15" s="85" customFormat="1" ht="35.15" customHeight="1" thickBot="1" x14ac:dyDescent="0.3">
      <c r="A19" s="589"/>
      <c r="B19" s="589"/>
      <c r="C19" s="589"/>
      <c r="D19" s="589"/>
      <c r="E19" s="376"/>
      <c r="F19" s="571"/>
      <c r="G19" s="572"/>
      <c r="H19" s="572"/>
      <c r="I19" s="572"/>
      <c r="J19" s="572"/>
      <c r="K19" s="592"/>
      <c r="L19" s="592"/>
      <c r="M19" s="592"/>
      <c r="N19" s="592"/>
      <c r="O19" s="592"/>
    </row>
    <row r="20" spans="1:15" s="85" customFormat="1" ht="35.15" customHeight="1" x14ac:dyDescent="0.25">
      <c r="A20" s="589"/>
      <c r="B20" s="589"/>
      <c r="C20" s="589"/>
      <c r="D20" s="589"/>
      <c r="E20" s="376"/>
      <c r="F20" s="579" t="s">
        <v>208</v>
      </c>
      <c r="G20" s="580"/>
      <c r="H20" s="580"/>
      <c r="I20" s="581"/>
      <c r="J20" s="210">
        <f>J22-J21</f>
        <v>9263.2799999999988</v>
      </c>
      <c r="K20" s="592"/>
      <c r="L20" s="592"/>
      <c r="M20" s="592"/>
      <c r="N20" s="592"/>
      <c r="O20" s="592"/>
    </row>
    <row r="21" spans="1:15" s="85" customFormat="1" ht="35.15" customHeight="1" thickBot="1" x14ac:dyDescent="0.3">
      <c r="A21" s="589"/>
      <c r="B21" s="589"/>
      <c r="C21" s="589"/>
      <c r="D21" s="589"/>
      <c r="E21" s="376"/>
      <c r="F21" s="582" t="s">
        <v>151</v>
      </c>
      <c r="G21" s="585"/>
      <c r="H21" s="585"/>
      <c r="I21" s="586"/>
      <c r="J21" s="211">
        <f>J22*('Cat 0,1,2 &amp; TSS Cost Matrix'!AF191+'Cat 3, 4 non TSS Cost Matrix'!AF191)/2</f>
        <v>4987.920000000001</v>
      </c>
      <c r="K21" s="592"/>
      <c r="L21" s="592"/>
      <c r="M21" s="592"/>
      <c r="N21" s="592"/>
      <c r="O21" s="592"/>
    </row>
    <row r="22" spans="1:15" s="85" customFormat="1" ht="35.15" customHeight="1" thickBot="1" x14ac:dyDescent="0.3">
      <c r="A22" s="589"/>
      <c r="B22" s="589"/>
      <c r="C22" s="589"/>
      <c r="D22" s="589"/>
      <c r="E22" s="376"/>
      <c r="F22" s="573" t="s">
        <v>207</v>
      </c>
      <c r="G22" s="574"/>
      <c r="H22" s="574"/>
      <c r="I22" s="575"/>
      <c r="J22" s="209">
        <f>(D6*E6+D7*E7+D8*E8+D9*E9+K6*L6+K7*L7+K8*L8+K9*L9)</f>
        <v>14251.2</v>
      </c>
      <c r="K22" s="592"/>
      <c r="L22" s="592"/>
      <c r="M22" s="592"/>
      <c r="N22" s="592"/>
      <c r="O22" s="592"/>
    </row>
    <row r="23" spans="1:15" s="85" customFormat="1" ht="35.15" customHeight="1" thickBot="1" x14ac:dyDescent="0.3">
      <c r="A23" s="589"/>
      <c r="B23" s="589"/>
      <c r="C23" s="589"/>
      <c r="D23" s="589"/>
      <c r="E23" s="376"/>
      <c r="F23" s="593"/>
      <c r="G23" s="593"/>
      <c r="H23" s="593"/>
      <c r="I23" s="593"/>
      <c r="J23" s="593"/>
      <c r="K23" s="592"/>
      <c r="L23" s="592"/>
      <c r="M23" s="592"/>
      <c r="N23" s="592"/>
      <c r="O23" s="592"/>
    </row>
    <row r="24" spans="1:15" s="85" customFormat="1" ht="35.15" customHeight="1" thickTop="1" thickBot="1" x14ac:dyDescent="0.3">
      <c r="A24" s="589"/>
      <c r="B24" s="589"/>
      <c r="C24" s="589"/>
      <c r="D24" s="589"/>
      <c r="E24" s="376"/>
      <c r="F24" s="228" t="s">
        <v>149</v>
      </c>
      <c r="G24" s="229"/>
      <c r="H24" s="229"/>
      <c r="I24" s="234"/>
      <c r="J24" s="235">
        <f>J16+J17+J20+J21</f>
        <v>448279.96615848743</v>
      </c>
      <c r="K24" s="592"/>
      <c r="L24" s="592"/>
      <c r="M24" s="592"/>
      <c r="N24" s="592"/>
      <c r="O24" s="592"/>
    </row>
    <row r="25" spans="1:15" ht="15" customHeight="1" thickTop="1" x14ac:dyDescent="0.25"/>
    <row r="26" spans="1:15" ht="15" customHeight="1" x14ac:dyDescent="0.25">
      <c r="I26" s="230"/>
      <c r="J26" s="33"/>
      <c r="K26" s="231"/>
      <c r="L26" s="232"/>
    </row>
    <row r="27" spans="1:15" ht="15" customHeight="1" x14ac:dyDescent="0.25">
      <c r="I27" s="214"/>
    </row>
    <row r="28" spans="1:15" ht="15" customHeight="1" x14ac:dyDescent="0.25"/>
    <row r="29" spans="1:15" ht="15" customHeight="1" x14ac:dyDescent="0.25"/>
    <row r="30" spans="1:15" ht="15" customHeight="1" x14ac:dyDescent="0.25">
      <c r="I30" s="86"/>
    </row>
    <row r="31" spans="1:15" ht="15" customHeight="1" x14ac:dyDescent="0.25">
      <c r="I31" s="86"/>
    </row>
    <row r="32" spans="1:15" ht="15" customHeight="1" x14ac:dyDescent="0.25">
      <c r="I32" s="86"/>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sheetData>
  <sheetProtection sheet="1" objects="1" scenarios="1"/>
  <mergeCells count="23">
    <mergeCell ref="A14:O14"/>
    <mergeCell ref="A3:F3"/>
    <mergeCell ref="H3:M3"/>
    <mergeCell ref="G3:G11"/>
    <mergeCell ref="K15:O24"/>
    <mergeCell ref="A15:E24"/>
    <mergeCell ref="A12:O12"/>
    <mergeCell ref="A13:O13"/>
    <mergeCell ref="F23:J23"/>
    <mergeCell ref="A1:O1"/>
    <mergeCell ref="A2:O2"/>
    <mergeCell ref="O3:O4"/>
    <mergeCell ref="N3:N11"/>
    <mergeCell ref="H10:M10"/>
    <mergeCell ref="A10:F10"/>
    <mergeCell ref="F19:J19"/>
    <mergeCell ref="F22:I22"/>
    <mergeCell ref="F15:I15"/>
    <mergeCell ref="F16:I16"/>
    <mergeCell ref="F17:I17"/>
    <mergeCell ref="F18:I18"/>
    <mergeCell ref="F20:I20"/>
    <mergeCell ref="F21:I21"/>
  </mergeCells>
  <phoneticPr fontId="0" type="noConversion"/>
  <printOptions horizontalCentered="1"/>
  <pageMargins left="0.19685039370078741" right="0.19685039370078741" top="1.1811023622047245" bottom="0.39370078740157483" header="0.51181102362204722" footer="0.19685039370078741"/>
  <pageSetup paperSize="9" scale="64" orientation="landscape" horizontalDpi="4294967293" r:id="rId1"/>
  <headerFooter alignWithMargins="0">
    <oddFooter>&amp;L20080625_v1.0&amp;C&amp;A&amp;RPage &amp;P of &amp;N</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topLeftCell="A40" zoomScale="55" zoomScaleNormal="75" zoomScaleSheetLayoutView="25" workbookViewId="0">
      <selection activeCell="P65" sqref="P65:S67"/>
    </sheetView>
  </sheetViews>
  <sheetFormatPr defaultRowHeight="12.5" x14ac:dyDescent="0.25"/>
  <cols>
    <col min="1" max="1" width="32.81640625" customWidth="1"/>
    <col min="2" max="2" width="18.1796875" bestFit="1" customWidth="1"/>
    <col min="3" max="3" width="11.453125" customWidth="1"/>
    <col min="4" max="4" width="11.26953125" customWidth="1"/>
    <col min="5" max="5" width="16.7265625" bestFit="1" customWidth="1"/>
    <col min="6" max="6" width="13.453125" bestFit="1" customWidth="1"/>
    <col min="7" max="7" width="11.26953125" customWidth="1"/>
    <col min="8" max="8" width="11.453125" customWidth="1"/>
    <col min="9" max="12" width="11.26953125" customWidth="1"/>
    <col min="13" max="13" width="11.453125" customWidth="1"/>
    <col min="14" max="17" width="11.26953125" customWidth="1"/>
    <col min="18" max="18" width="11.453125" customWidth="1"/>
    <col min="19" max="22" width="11.26953125" customWidth="1"/>
    <col min="23" max="23" width="11.453125" customWidth="1"/>
    <col min="24" max="27" width="11.26953125" customWidth="1"/>
  </cols>
  <sheetData>
    <row r="1" spans="1:27" s="199" customFormat="1" ht="35" x14ac:dyDescent="0.7">
      <c r="A1" s="612" t="s">
        <v>209</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7" ht="20.25" customHeight="1" thickBot="1" x14ac:dyDescent="0.3">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row>
    <row r="3" spans="1:27" ht="67.5" customHeight="1" thickBot="1" x14ac:dyDescent="0.4">
      <c r="A3" s="247"/>
      <c r="B3" s="247"/>
      <c r="C3" s="614"/>
      <c r="D3" s="619" t="s">
        <v>50</v>
      </c>
      <c r="E3" s="620"/>
      <c r="F3" s="620"/>
      <c r="G3" s="621"/>
      <c r="H3" s="200"/>
      <c r="I3" s="615" t="s">
        <v>54</v>
      </c>
      <c r="J3" s="622"/>
      <c r="K3" s="622"/>
      <c r="L3" s="623"/>
      <c r="M3" s="200"/>
      <c r="N3" s="615" t="s">
        <v>55</v>
      </c>
      <c r="O3" s="616"/>
      <c r="P3" s="616"/>
      <c r="Q3" s="617"/>
      <c r="R3" s="200"/>
      <c r="S3" s="615" t="s">
        <v>56</v>
      </c>
      <c r="T3" s="616"/>
      <c r="U3" s="616"/>
      <c r="V3" s="618"/>
      <c r="W3" s="7"/>
      <c r="X3" s="619" t="s">
        <v>57</v>
      </c>
      <c r="Y3" s="624"/>
      <c r="Z3" s="624"/>
      <c r="AA3" s="625"/>
    </row>
    <row r="4" spans="1:27" x14ac:dyDescent="0.25">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row>
    <row r="5" spans="1:27" ht="28" x14ac:dyDescent="0.6">
      <c r="A5" s="613" t="s">
        <v>102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ht="13" thickBot="1" x14ac:dyDescent="0.3">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row>
    <row r="7" spans="1:27" ht="16" thickBot="1" x14ac:dyDescent="0.4">
      <c r="A7" s="361" t="s">
        <v>134</v>
      </c>
      <c r="B7" s="363"/>
      <c r="C7" s="20"/>
      <c r="D7" s="21">
        <f>'Cat 0,1,2 &amp; TSS Cost Matrix'!G163</f>
        <v>48</v>
      </c>
      <c r="E7" s="22">
        <f>'Cat 0,1,2 &amp; TSS Cost Matrix'!H163</f>
        <v>115.5</v>
      </c>
      <c r="F7" s="23">
        <f>'Cat 0,1,2 &amp; TSS Cost Matrix'!I163</f>
        <v>46.5</v>
      </c>
      <c r="G7" s="24">
        <f>SUM(D7:F7)</f>
        <v>210</v>
      </c>
      <c r="H7" s="25"/>
      <c r="I7" s="21">
        <f>'Cat 0,1,2 &amp; TSS Cost Matrix'!L163</f>
        <v>133</v>
      </c>
      <c r="J7" s="22">
        <f>'Cat 0,1,2 &amp; TSS Cost Matrix'!M163</f>
        <v>206.5</v>
      </c>
      <c r="K7" s="23">
        <f>'Cat 0,1,2 &amp; TSS Cost Matrix'!N163</f>
        <v>83</v>
      </c>
      <c r="L7" s="24">
        <f>SUM(I7:K7)</f>
        <v>422.5</v>
      </c>
      <c r="M7" s="14"/>
      <c r="N7" s="21">
        <f>'Cat 0,1,2 &amp; TSS Cost Matrix'!Q163</f>
        <v>89</v>
      </c>
      <c r="O7" s="22">
        <f>'Cat 0,1,2 &amp; TSS Cost Matrix'!R163</f>
        <v>121.5</v>
      </c>
      <c r="P7" s="23">
        <f>'Cat 0,1,2 &amp; TSS Cost Matrix'!S163</f>
        <v>41.6</v>
      </c>
      <c r="Q7" s="24">
        <f>SUM(N7:P7)</f>
        <v>252.1</v>
      </c>
      <c r="R7" s="25"/>
      <c r="S7" s="21">
        <f>'Cat 0,1,2 &amp; TSS Cost Matrix'!V163</f>
        <v>50.5</v>
      </c>
      <c r="T7" s="22">
        <f>'Cat 0,1,2 &amp; TSS Cost Matrix'!W163</f>
        <v>64</v>
      </c>
      <c r="U7" s="23">
        <f>'Cat 0,1,2 &amp; TSS Cost Matrix'!X163</f>
        <v>14.5</v>
      </c>
      <c r="V7" s="24">
        <f>SUM(S7:U7)</f>
        <v>129</v>
      </c>
      <c r="W7" s="25"/>
      <c r="X7" s="21">
        <f>'Cat 0,1,2 &amp; TSS Cost Matrix'!AA163</f>
        <v>29.5</v>
      </c>
      <c r="Y7" s="22">
        <f>'Cat 0,1,2 &amp; TSS Cost Matrix'!AB163</f>
        <v>53.5</v>
      </c>
      <c r="Z7" s="23">
        <f>'Cat 0,1,2 &amp; TSS Cost Matrix'!AC163</f>
        <v>10</v>
      </c>
      <c r="AA7" s="24">
        <f>SUM(X7:Z7)</f>
        <v>93</v>
      </c>
    </row>
    <row r="8" spans="1:27" ht="16" thickBot="1" x14ac:dyDescent="0.4">
      <c r="A8" s="559"/>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row>
    <row r="9" spans="1:27" ht="16" thickBot="1" x14ac:dyDescent="0.4">
      <c r="A9" s="361" t="s">
        <v>133</v>
      </c>
      <c r="B9" s="363"/>
      <c r="C9" s="377"/>
      <c r="D9" s="549"/>
      <c r="E9" s="550"/>
      <c r="F9" s="550"/>
      <c r="G9" s="551"/>
      <c r="H9" s="449"/>
      <c r="I9" s="549"/>
      <c r="J9" s="550"/>
      <c r="K9" s="550"/>
      <c r="L9" s="551"/>
      <c r="M9" s="449"/>
      <c r="N9" s="549"/>
      <c r="O9" s="550"/>
      <c r="P9" s="550"/>
      <c r="Q9" s="551"/>
      <c r="R9" s="449"/>
      <c r="S9" s="549"/>
      <c r="T9" s="550"/>
      <c r="U9" s="550"/>
      <c r="V9" s="551"/>
      <c r="W9" s="560"/>
      <c r="X9" s="549"/>
      <c r="Y9" s="550"/>
      <c r="Z9" s="550"/>
      <c r="AA9" s="551"/>
    </row>
    <row r="10" spans="1:27" ht="15.5" x14ac:dyDescent="0.35">
      <c r="A10" s="557" t="s">
        <v>20</v>
      </c>
      <c r="B10" s="558"/>
      <c r="C10" s="377"/>
      <c r="D10" s="27">
        <f>'Cat 0,1,2 &amp; TSS Cost Matrix'!G166</f>
        <v>39.549999999999997</v>
      </c>
      <c r="E10" s="66"/>
      <c r="F10" s="66"/>
      <c r="G10" s="403"/>
      <c r="H10" s="548"/>
      <c r="I10" s="27">
        <f>'Cat 0,1,2 &amp; TSS Cost Matrix'!L166</f>
        <v>109.15</v>
      </c>
      <c r="J10" s="66"/>
      <c r="K10" s="66"/>
      <c r="L10" s="403"/>
      <c r="M10" s="548"/>
      <c r="N10" s="27">
        <f>'Cat 0,1,2 &amp; TSS Cost Matrix'!Q166</f>
        <v>72.40000000000002</v>
      </c>
      <c r="O10" s="66"/>
      <c r="P10" s="66"/>
      <c r="Q10" s="403"/>
      <c r="R10" s="548"/>
      <c r="S10" s="27">
        <f>'Cat 0,1,2 &amp; TSS Cost Matrix'!V166</f>
        <v>39.600000000000009</v>
      </c>
      <c r="T10" s="66"/>
      <c r="U10" s="66"/>
      <c r="V10" s="403"/>
      <c r="W10" s="247"/>
      <c r="X10" s="27">
        <f>'Cat 0,1,2 &amp; TSS Cost Matrix'!AA166</f>
        <v>23.049999999999997</v>
      </c>
      <c r="Y10" s="66"/>
      <c r="Z10" s="66"/>
      <c r="AA10" s="403"/>
    </row>
    <row r="11" spans="1:27" ht="15.5" x14ac:dyDescent="0.35">
      <c r="A11" s="567" t="s">
        <v>21</v>
      </c>
      <c r="B11" s="568"/>
      <c r="C11" s="377"/>
      <c r="D11" s="9"/>
      <c r="E11" s="29">
        <f>'Cat 0,1,2 &amp; TSS Cost Matrix'!H167</f>
        <v>84.9</v>
      </c>
      <c r="F11" s="8"/>
      <c r="G11" s="404"/>
      <c r="H11" s="548"/>
      <c r="I11" s="9"/>
      <c r="J11" s="29">
        <f>'Cat 0,1,2 &amp; TSS Cost Matrix'!M167</f>
        <v>156.15000000000003</v>
      </c>
      <c r="K11" s="8"/>
      <c r="L11" s="404"/>
      <c r="M11" s="548"/>
      <c r="N11" s="9"/>
      <c r="O11" s="29">
        <f>'Cat 0,1,2 &amp; TSS Cost Matrix'!R167</f>
        <v>91.45</v>
      </c>
      <c r="P11" s="8"/>
      <c r="Q11" s="404"/>
      <c r="R11" s="548"/>
      <c r="S11" s="9"/>
      <c r="T11" s="29">
        <f>'Cat 0,1,2 &amp; TSS Cost Matrix'!W167</f>
        <v>49.399999999999984</v>
      </c>
      <c r="U11" s="8"/>
      <c r="V11" s="404"/>
      <c r="W11" s="247"/>
      <c r="X11" s="9"/>
      <c r="Y11" s="29">
        <f>'Cat 0,1,2 &amp; TSS Cost Matrix'!AB167</f>
        <v>39.949999999999996</v>
      </c>
      <c r="Z11" s="8"/>
      <c r="AA11" s="404"/>
    </row>
    <row r="12" spans="1:27" ht="16" thickBot="1" x14ac:dyDescent="0.3">
      <c r="A12" s="569" t="s">
        <v>22</v>
      </c>
      <c r="B12" s="568"/>
      <c r="C12" s="377"/>
      <c r="D12" s="54"/>
      <c r="E12" s="10"/>
      <c r="F12" s="75">
        <f>'Cat 0,1,2 &amp; TSS Cost Matrix'!I168</f>
        <v>41.899999999999991</v>
      </c>
      <c r="G12" s="405"/>
      <c r="H12" s="548"/>
      <c r="I12" s="54"/>
      <c r="J12" s="10"/>
      <c r="K12" s="75">
        <f>'Cat 0,1,2 &amp; TSS Cost Matrix'!N168</f>
        <v>76.174999999999997</v>
      </c>
      <c r="L12" s="405"/>
      <c r="M12" s="548"/>
      <c r="N12" s="54"/>
      <c r="O12" s="10"/>
      <c r="P12" s="75">
        <f>'Cat 0,1,2 &amp; TSS Cost Matrix'!S168</f>
        <v>37.47</v>
      </c>
      <c r="Q12" s="405"/>
      <c r="R12" s="548"/>
      <c r="S12" s="54"/>
      <c r="T12" s="10"/>
      <c r="U12" s="75">
        <f>'Cat 0,1,2 &amp; TSS Cost Matrix'!X168</f>
        <v>12.325000000000001</v>
      </c>
      <c r="V12" s="405"/>
      <c r="W12" s="247"/>
      <c r="X12" s="54"/>
      <c r="Y12" s="10"/>
      <c r="Z12" s="75">
        <f>'Cat 0,1,2 &amp; TSS Cost Matrix'!AC168</f>
        <v>8.4499999999999993</v>
      </c>
      <c r="AA12" s="405"/>
    </row>
    <row r="13" spans="1:27" ht="16" thickBot="1" x14ac:dyDescent="0.4">
      <c r="A13" s="555" t="s">
        <v>130</v>
      </c>
      <c r="B13" s="556"/>
      <c r="C13" s="377"/>
      <c r="D13" s="552"/>
      <c r="E13" s="553"/>
      <c r="F13" s="554"/>
      <c r="G13" s="24">
        <f>'Cat 0,1,2 &amp; TSS Cost Matrix'!J169</f>
        <v>166.35</v>
      </c>
      <c r="H13" s="548"/>
      <c r="I13" s="552"/>
      <c r="J13" s="553"/>
      <c r="K13" s="554"/>
      <c r="L13" s="24">
        <f>'Cat 0,1,2 &amp; TSS Cost Matrix'!O169</f>
        <v>341.47499999999997</v>
      </c>
      <c r="M13" s="548"/>
      <c r="N13" s="552"/>
      <c r="O13" s="553"/>
      <c r="P13" s="554"/>
      <c r="Q13" s="24">
        <f>'Cat 0,1,2 &amp; TSS Cost Matrix'!T169</f>
        <v>201.32000000000005</v>
      </c>
      <c r="R13" s="548"/>
      <c r="S13" s="552"/>
      <c r="T13" s="553"/>
      <c r="U13" s="554"/>
      <c r="V13" s="24">
        <f>'Cat 0,1,2 &amp; TSS Cost Matrix'!Y169</f>
        <v>101.32499999999999</v>
      </c>
      <c r="W13" s="247"/>
      <c r="X13" s="552"/>
      <c r="Y13" s="553"/>
      <c r="Z13" s="554"/>
      <c r="AA13" s="24">
        <f>'Cat 0,1,2 &amp; TSS Cost Matrix'!AD169</f>
        <v>71.449999999999989</v>
      </c>
    </row>
    <row r="14" spans="1:27" ht="13" thickBot="1" x14ac:dyDescent="0.3">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row>
    <row r="15" spans="1:27" ht="16" thickBot="1" x14ac:dyDescent="0.4">
      <c r="A15" s="361" t="s">
        <v>131</v>
      </c>
      <c r="B15" s="363"/>
      <c r="C15" s="377"/>
      <c r="D15" s="549"/>
      <c r="E15" s="550"/>
      <c r="F15" s="550"/>
      <c r="G15" s="551"/>
      <c r="H15" s="449"/>
      <c r="I15" s="549"/>
      <c r="J15" s="550"/>
      <c r="K15" s="550"/>
      <c r="L15" s="551"/>
      <c r="M15" s="449"/>
      <c r="N15" s="549"/>
      <c r="O15" s="550"/>
      <c r="P15" s="550"/>
      <c r="Q15" s="551"/>
      <c r="R15" s="449"/>
      <c r="S15" s="549"/>
      <c r="T15" s="550"/>
      <c r="U15" s="550"/>
      <c r="V15" s="551"/>
      <c r="W15" s="560"/>
      <c r="X15" s="549"/>
      <c r="Y15" s="550"/>
      <c r="Z15" s="550"/>
      <c r="AA15" s="551"/>
    </row>
    <row r="16" spans="1:27" ht="16" thickBot="1" x14ac:dyDescent="0.4">
      <c r="A16" s="557" t="s">
        <v>20</v>
      </c>
      <c r="B16" s="558"/>
      <c r="C16" s="377"/>
      <c r="D16" s="27">
        <f>D7-D10</f>
        <v>8.4500000000000028</v>
      </c>
      <c r="E16" s="66"/>
      <c r="F16" s="66"/>
      <c r="G16" s="403"/>
      <c r="H16" s="548"/>
      <c r="I16" s="27">
        <f>I7-I10</f>
        <v>23.849999999999994</v>
      </c>
      <c r="J16" s="66"/>
      <c r="K16" s="66"/>
      <c r="L16" s="403"/>
      <c r="M16" s="548"/>
      <c r="N16" s="27">
        <f>N7-N10</f>
        <v>16.59999999999998</v>
      </c>
      <c r="O16" s="66"/>
      <c r="P16" s="66"/>
      <c r="Q16" s="403"/>
      <c r="R16" s="548"/>
      <c r="S16" s="27">
        <f>S7-S10</f>
        <v>10.899999999999991</v>
      </c>
      <c r="T16" s="66"/>
      <c r="U16" s="66"/>
      <c r="V16" s="403"/>
      <c r="W16" s="247"/>
      <c r="X16" s="27">
        <f>X7-X10</f>
        <v>6.4500000000000028</v>
      </c>
      <c r="Y16" s="66"/>
      <c r="Z16" s="66"/>
      <c r="AA16" s="403"/>
    </row>
    <row r="17" spans="1:27" ht="15.5" x14ac:dyDescent="0.35">
      <c r="A17" s="567" t="s">
        <v>21</v>
      </c>
      <c r="B17" s="568"/>
      <c r="C17" s="377"/>
      <c r="D17" s="9"/>
      <c r="E17" s="198">
        <f>E7-E11</f>
        <v>30.599999999999994</v>
      </c>
      <c r="F17" s="8"/>
      <c r="G17" s="404"/>
      <c r="H17" s="548"/>
      <c r="I17" s="9"/>
      <c r="J17" s="198">
        <f>J7-J11</f>
        <v>50.349999999999966</v>
      </c>
      <c r="K17" s="8"/>
      <c r="L17" s="404"/>
      <c r="M17" s="548"/>
      <c r="N17" s="9"/>
      <c r="O17" s="198">
        <f>O7-O11</f>
        <v>30.049999999999997</v>
      </c>
      <c r="P17" s="8"/>
      <c r="Q17" s="404"/>
      <c r="R17" s="548"/>
      <c r="S17" s="9"/>
      <c r="T17" s="198">
        <f>T7-T11</f>
        <v>14.600000000000016</v>
      </c>
      <c r="U17" s="8"/>
      <c r="V17" s="404"/>
      <c r="W17" s="247"/>
      <c r="X17" s="9"/>
      <c r="Y17" s="198">
        <f>Y7-Y11</f>
        <v>13.550000000000004</v>
      </c>
      <c r="Z17" s="8"/>
      <c r="AA17" s="404"/>
    </row>
    <row r="18" spans="1:27" ht="16" thickBot="1" x14ac:dyDescent="0.3">
      <c r="A18" s="569" t="s">
        <v>22</v>
      </c>
      <c r="B18" s="568"/>
      <c r="C18" s="377"/>
      <c r="D18" s="54"/>
      <c r="E18" s="10"/>
      <c r="F18" s="75">
        <f>F7-F12</f>
        <v>4.6000000000000085</v>
      </c>
      <c r="G18" s="405"/>
      <c r="H18" s="548"/>
      <c r="I18" s="54"/>
      <c r="J18" s="10"/>
      <c r="K18" s="75">
        <f>K7-K12</f>
        <v>6.8250000000000028</v>
      </c>
      <c r="L18" s="405"/>
      <c r="M18" s="548"/>
      <c r="N18" s="54"/>
      <c r="O18" s="10"/>
      <c r="P18" s="75">
        <f>P7-P12</f>
        <v>4.1300000000000026</v>
      </c>
      <c r="Q18" s="405"/>
      <c r="R18" s="548"/>
      <c r="S18" s="54"/>
      <c r="T18" s="10"/>
      <c r="U18" s="75">
        <f>U7-U12</f>
        <v>2.1749999999999989</v>
      </c>
      <c r="V18" s="405"/>
      <c r="W18" s="247"/>
      <c r="X18" s="54"/>
      <c r="Y18" s="10"/>
      <c r="Z18" s="75">
        <f>Z7-Z12</f>
        <v>1.5500000000000007</v>
      </c>
      <c r="AA18" s="405"/>
    </row>
    <row r="19" spans="1:27" ht="16" thickBot="1" x14ac:dyDescent="0.4">
      <c r="A19" s="555" t="s">
        <v>132</v>
      </c>
      <c r="B19" s="556"/>
      <c r="C19" s="377"/>
      <c r="D19" s="552"/>
      <c r="E19" s="553"/>
      <c r="F19" s="554"/>
      <c r="G19" s="24">
        <f>G7-G13</f>
        <v>43.650000000000006</v>
      </c>
      <c r="H19" s="548"/>
      <c r="I19" s="552"/>
      <c r="J19" s="553"/>
      <c r="K19" s="554"/>
      <c r="L19" s="24">
        <f>L7-L13</f>
        <v>81.025000000000034</v>
      </c>
      <c r="M19" s="548"/>
      <c r="N19" s="552"/>
      <c r="O19" s="553"/>
      <c r="P19" s="554"/>
      <c r="Q19" s="24">
        <f>Q7-Q13</f>
        <v>50.779999999999944</v>
      </c>
      <c r="R19" s="548"/>
      <c r="S19" s="552"/>
      <c r="T19" s="553"/>
      <c r="U19" s="554"/>
      <c r="V19" s="24">
        <f>V7-V13</f>
        <v>27.675000000000011</v>
      </c>
      <c r="W19" s="247"/>
      <c r="X19" s="552"/>
      <c r="Y19" s="553"/>
      <c r="Z19" s="554"/>
      <c r="AA19" s="24">
        <f>AA7-AA13</f>
        <v>21.550000000000011</v>
      </c>
    </row>
    <row r="20" spans="1:27" ht="13" thickBot="1" x14ac:dyDescent="0.3">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row>
    <row r="21" spans="1:27" ht="16" thickBot="1" x14ac:dyDescent="0.4">
      <c r="A21" s="565" t="s">
        <v>59</v>
      </c>
      <c r="B21" s="566"/>
      <c r="C21" s="377"/>
      <c r="D21" s="434"/>
      <c r="E21" s="435"/>
      <c r="F21" s="435"/>
      <c r="G21" s="436"/>
      <c r="H21" s="431"/>
      <c r="I21" s="434"/>
      <c r="J21" s="435"/>
      <c r="K21" s="435"/>
      <c r="L21" s="436"/>
      <c r="M21" s="431"/>
      <c r="N21" s="434"/>
      <c r="O21" s="435"/>
      <c r="P21" s="435"/>
      <c r="Q21" s="436"/>
      <c r="R21" s="431"/>
      <c r="S21" s="437"/>
      <c r="T21" s="438"/>
      <c r="U21" s="438"/>
      <c r="V21" s="439"/>
      <c r="W21" s="431"/>
      <c r="X21" s="437"/>
      <c r="Y21" s="438"/>
      <c r="Z21" s="438"/>
      <c r="AA21" s="439"/>
    </row>
    <row r="22" spans="1:27" ht="16" thickBot="1" x14ac:dyDescent="0.4">
      <c r="A22" s="26" t="s">
        <v>25</v>
      </c>
      <c r="B22" s="195">
        <f>Personnel!G4</f>
        <v>36.503558855751685</v>
      </c>
      <c r="C22" s="548"/>
      <c r="D22" s="182">
        <f>(B22/60)*D16</f>
        <v>5.1409178721850308</v>
      </c>
      <c r="E22" s="183"/>
      <c r="F22" s="183"/>
      <c r="G22" s="419"/>
      <c r="H22" s="432"/>
      <c r="I22" s="182">
        <f>(B22/60)*I16</f>
        <v>14.510164645161291</v>
      </c>
      <c r="J22" s="183"/>
      <c r="K22" s="183"/>
      <c r="L22" s="419"/>
      <c r="M22" s="432"/>
      <c r="N22" s="182">
        <f>(B22/60)*N16</f>
        <v>10.099317950091288</v>
      </c>
      <c r="O22" s="183"/>
      <c r="P22" s="183"/>
      <c r="Q22" s="419"/>
      <c r="R22" s="432"/>
      <c r="S22" s="182">
        <f>(B22/60)*S16</f>
        <v>6.6314798587948847</v>
      </c>
      <c r="T22" s="184"/>
      <c r="U22" s="184"/>
      <c r="V22" s="419"/>
      <c r="W22" s="432"/>
      <c r="X22" s="182">
        <f>(B22/60)*X16</f>
        <v>3.924132576993308</v>
      </c>
      <c r="Y22" s="184"/>
      <c r="Z22" s="184"/>
      <c r="AA22" s="419"/>
    </row>
    <row r="23" spans="1:27" ht="16" thickBot="1" x14ac:dyDescent="0.4">
      <c r="A23" s="28" t="s">
        <v>26</v>
      </c>
      <c r="B23" s="196">
        <f>Personnel!G5</f>
        <v>39.546782227632377</v>
      </c>
      <c r="C23" s="548"/>
      <c r="D23" s="185"/>
      <c r="E23" s="186">
        <f>(B23/60)*E17</f>
        <v>20.168858936092509</v>
      </c>
      <c r="F23" s="187"/>
      <c r="G23" s="420"/>
      <c r="H23" s="432"/>
      <c r="I23" s="185"/>
      <c r="J23" s="186">
        <f>(B23/60)*J17</f>
        <v>33.186341419354811</v>
      </c>
      <c r="K23" s="187"/>
      <c r="L23" s="420"/>
      <c r="M23" s="432"/>
      <c r="N23" s="185"/>
      <c r="O23" s="186">
        <f>(B23/60)*O17</f>
        <v>19.806346765672547</v>
      </c>
      <c r="P23" s="187"/>
      <c r="Q23" s="420"/>
      <c r="R23" s="432"/>
      <c r="S23" s="185"/>
      <c r="T23" s="186">
        <f>(B23/60)*T17</f>
        <v>9.6230503420572209</v>
      </c>
      <c r="U23" s="187"/>
      <c r="V23" s="420"/>
      <c r="W23" s="432"/>
      <c r="X23" s="185"/>
      <c r="Y23" s="186">
        <f>(B23/60)*Y17</f>
        <v>8.9309816530736477</v>
      </c>
      <c r="Z23" s="187"/>
      <c r="AA23" s="420"/>
    </row>
    <row r="24" spans="1:27" ht="16" thickBot="1" x14ac:dyDescent="0.4">
      <c r="A24" s="30" t="s">
        <v>22</v>
      </c>
      <c r="B24" s="197">
        <f>Personnel!G6</f>
        <v>42.586225197808886</v>
      </c>
      <c r="C24" s="548"/>
      <c r="D24" s="188"/>
      <c r="E24" s="183"/>
      <c r="F24" s="189">
        <f>(B24/60)*F18</f>
        <v>3.2649439318320206</v>
      </c>
      <c r="G24" s="421"/>
      <c r="H24" s="432"/>
      <c r="I24" s="188"/>
      <c r="J24" s="183"/>
      <c r="K24" s="190">
        <f>(B24/60)*K18</f>
        <v>4.8441831162507629</v>
      </c>
      <c r="L24" s="421"/>
      <c r="M24" s="432"/>
      <c r="N24" s="188"/>
      <c r="O24" s="183"/>
      <c r="P24" s="190">
        <f>(B24/60)*P18</f>
        <v>2.9313518344491802</v>
      </c>
      <c r="Q24" s="421"/>
      <c r="R24" s="432"/>
      <c r="S24" s="188"/>
      <c r="T24" s="183"/>
      <c r="U24" s="190">
        <f>(B24/60)*U18</f>
        <v>1.5437506634205713</v>
      </c>
      <c r="V24" s="421"/>
      <c r="W24" s="432"/>
      <c r="X24" s="188"/>
      <c r="Y24" s="183"/>
      <c r="Z24" s="190">
        <f>(B24/60)*Z18</f>
        <v>1.1001441509433967</v>
      </c>
      <c r="AA24" s="421"/>
    </row>
    <row r="25" spans="1:27" ht="15" customHeight="1" x14ac:dyDescent="0.25">
      <c r="A25" s="561" t="s">
        <v>135</v>
      </c>
      <c r="B25" s="562"/>
      <c r="C25" s="548"/>
      <c r="D25" s="389"/>
      <c r="E25" s="390"/>
      <c r="F25" s="391"/>
      <c r="G25" s="395">
        <f>D22+E23+F24</f>
        <v>28.574720740109562</v>
      </c>
      <c r="H25" s="432"/>
      <c r="I25" s="389"/>
      <c r="J25" s="390"/>
      <c r="K25" s="391"/>
      <c r="L25" s="395">
        <f>I22+J23+K24</f>
        <v>52.540689180766861</v>
      </c>
      <c r="M25" s="432"/>
      <c r="N25" s="389"/>
      <c r="O25" s="390"/>
      <c r="P25" s="391"/>
      <c r="Q25" s="395">
        <f>N22+O23+P24</f>
        <v>32.837016550213015</v>
      </c>
      <c r="R25" s="432"/>
      <c r="S25" s="389"/>
      <c r="T25" s="390"/>
      <c r="U25" s="391"/>
      <c r="V25" s="395">
        <f>S22+T23+U24</f>
        <v>17.798280864272677</v>
      </c>
      <c r="W25" s="432"/>
      <c r="X25" s="389"/>
      <c r="Y25" s="390"/>
      <c r="Z25" s="391"/>
      <c r="AA25" s="395">
        <f>X22+Y23+Z24</f>
        <v>13.955258381010353</v>
      </c>
    </row>
    <row r="26" spans="1:27" ht="15" customHeight="1" thickBot="1" x14ac:dyDescent="0.3">
      <c r="A26" s="563"/>
      <c r="B26" s="564"/>
      <c r="C26" s="548"/>
      <c r="D26" s="392"/>
      <c r="E26" s="393"/>
      <c r="F26" s="394"/>
      <c r="G26" s="396"/>
      <c r="H26" s="432"/>
      <c r="I26" s="392"/>
      <c r="J26" s="393"/>
      <c r="K26" s="394"/>
      <c r="L26" s="396"/>
      <c r="M26" s="432"/>
      <c r="N26" s="392"/>
      <c r="O26" s="393"/>
      <c r="P26" s="394"/>
      <c r="Q26" s="396"/>
      <c r="R26" s="432"/>
      <c r="S26" s="392"/>
      <c r="T26" s="393"/>
      <c r="U26" s="394"/>
      <c r="V26" s="396"/>
      <c r="W26" s="432"/>
      <c r="X26" s="392"/>
      <c r="Y26" s="393"/>
      <c r="Z26" s="394"/>
      <c r="AA26" s="396"/>
    </row>
    <row r="27" spans="1:27" ht="25" customHeight="1" x14ac:dyDescent="0.25">
      <c r="A27" s="247"/>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row>
    <row r="28" spans="1:27" ht="28" x14ac:dyDescent="0.6">
      <c r="A28" s="594" t="s">
        <v>194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row>
    <row r="29" spans="1:27" ht="13" thickBot="1" x14ac:dyDescent="0.3">
      <c r="A29" s="247"/>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row>
    <row r="30" spans="1:27" ht="16" thickBot="1" x14ac:dyDescent="0.4">
      <c r="A30" s="361" t="s">
        <v>134</v>
      </c>
      <c r="B30" s="363"/>
      <c r="C30" s="20"/>
      <c r="D30" s="21">
        <f>'Cat 3, 4 non TSS Cost Matrix'!G163</f>
        <v>52.5</v>
      </c>
      <c r="E30" s="22">
        <f>'Cat 3, 4 non TSS Cost Matrix'!H163</f>
        <v>67</v>
      </c>
      <c r="F30" s="23">
        <f>'Cat 3, 4 non TSS Cost Matrix'!I163</f>
        <v>26.5</v>
      </c>
      <c r="G30" s="24">
        <f>SUM(D30:F30)</f>
        <v>146</v>
      </c>
      <c r="H30" s="25"/>
      <c r="I30" s="21">
        <f>'Cat 3, 4 non TSS Cost Matrix'!L163</f>
        <v>76</v>
      </c>
      <c r="J30" s="22">
        <f>'Cat 3, 4 non TSS Cost Matrix'!M163</f>
        <v>128</v>
      </c>
      <c r="K30" s="23">
        <f>'Cat 3, 4 non TSS Cost Matrix'!N163</f>
        <v>38</v>
      </c>
      <c r="L30" s="24">
        <f>SUM(I30:K30)</f>
        <v>242</v>
      </c>
      <c r="M30" s="14"/>
      <c r="N30" s="21">
        <f>'Cat 3, 4 non TSS Cost Matrix'!Q163</f>
        <v>52.5</v>
      </c>
      <c r="O30" s="22">
        <f>'Cat 3, 4 non TSS Cost Matrix'!R163</f>
        <v>67</v>
      </c>
      <c r="P30" s="23">
        <f>'Cat 3, 4 non TSS Cost Matrix'!S163</f>
        <v>15.5</v>
      </c>
      <c r="Q30" s="24">
        <f>SUM(N30:P30)</f>
        <v>135</v>
      </c>
      <c r="R30" s="25"/>
      <c r="S30" s="21">
        <f>'Cat 3, 4 non TSS Cost Matrix'!V163</f>
        <v>34.5</v>
      </c>
      <c r="T30" s="22">
        <f>'Cat 3, 4 non TSS Cost Matrix'!W163</f>
        <v>45</v>
      </c>
      <c r="U30" s="23">
        <f>'Cat 3, 4 non TSS Cost Matrix'!X163</f>
        <v>6</v>
      </c>
      <c r="V30" s="24">
        <f>SUM(S30:U30)</f>
        <v>85.5</v>
      </c>
      <c r="W30" s="25"/>
      <c r="X30" s="21">
        <f>'Cat 3, 4 non TSS Cost Matrix'!AA163</f>
        <v>40</v>
      </c>
      <c r="Y30" s="22">
        <f>'Cat 3, 4 non TSS Cost Matrix'!AB163</f>
        <v>43.5</v>
      </c>
      <c r="Z30" s="23">
        <f>'Cat 3, 4 non TSS Cost Matrix'!AC163</f>
        <v>6</v>
      </c>
      <c r="AA30" s="24">
        <f>SUM(X30:Z30)</f>
        <v>89.5</v>
      </c>
    </row>
    <row r="31" spans="1:27" ht="16" thickBot="1" x14ac:dyDescent="0.4">
      <c r="A31" s="559"/>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row>
    <row r="32" spans="1:27" ht="16" thickBot="1" x14ac:dyDescent="0.4">
      <c r="A32" s="361" t="s">
        <v>133</v>
      </c>
      <c r="B32" s="363"/>
      <c r="C32" s="377"/>
      <c r="D32" s="549"/>
      <c r="E32" s="550"/>
      <c r="F32" s="550"/>
      <c r="G32" s="551"/>
      <c r="H32" s="449"/>
      <c r="I32" s="549"/>
      <c r="J32" s="550"/>
      <c r="K32" s="550"/>
      <c r="L32" s="551"/>
      <c r="M32" s="449"/>
      <c r="N32" s="549"/>
      <c r="O32" s="550"/>
      <c r="P32" s="550"/>
      <c r="Q32" s="551"/>
      <c r="R32" s="449"/>
      <c r="S32" s="549"/>
      <c r="T32" s="550"/>
      <c r="U32" s="550"/>
      <c r="V32" s="551"/>
      <c r="W32" s="560"/>
      <c r="X32" s="549"/>
      <c r="Y32" s="550"/>
      <c r="Z32" s="550"/>
      <c r="AA32" s="551"/>
    </row>
    <row r="33" spans="1:27" ht="15.5" x14ac:dyDescent="0.35">
      <c r="A33" s="557" t="s">
        <v>20</v>
      </c>
      <c r="B33" s="558"/>
      <c r="C33" s="377"/>
      <c r="D33" s="27">
        <f>'Cat 3, 4 non TSS Cost Matrix'!G166</f>
        <v>40.65</v>
      </c>
      <c r="E33" s="66"/>
      <c r="F33" s="66"/>
      <c r="G33" s="403"/>
      <c r="H33" s="548"/>
      <c r="I33" s="27">
        <f>'Cat 3, 4 non TSS Cost Matrix'!L166</f>
        <v>57.699999999999989</v>
      </c>
      <c r="J33" s="66"/>
      <c r="K33" s="66"/>
      <c r="L33" s="403"/>
      <c r="M33" s="548"/>
      <c r="N33" s="27">
        <f>'Cat 3, 4 non TSS Cost Matrix'!Q166</f>
        <v>37.749999999999993</v>
      </c>
      <c r="O33" s="66"/>
      <c r="P33" s="66"/>
      <c r="Q33" s="403"/>
      <c r="R33" s="548"/>
      <c r="S33" s="27">
        <f>'Cat 3, 4 non TSS Cost Matrix'!V166</f>
        <v>24.25</v>
      </c>
      <c r="T33" s="66"/>
      <c r="U33" s="66"/>
      <c r="V33" s="403"/>
      <c r="W33" s="247"/>
      <c r="X33" s="27">
        <f>'Cat 3, 4 non TSS Cost Matrix'!AA166</f>
        <v>27.599999999999998</v>
      </c>
      <c r="Y33" s="66"/>
      <c r="Z33" s="66"/>
      <c r="AA33" s="403"/>
    </row>
    <row r="34" spans="1:27" ht="15.5" x14ac:dyDescent="0.35">
      <c r="A34" s="567" t="s">
        <v>21</v>
      </c>
      <c r="B34" s="568"/>
      <c r="C34" s="377"/>
      <c r="D34" s="9"/>
      <c r="E34" s="29">
        <f>'Cat 3, 4 non TSS Cost Matrix'!H167</f>
        <v>40.799999999999997</v>
      </c>
      <c r="F34" s="8"/>
      <c r="G34" s="404"/>
      <c r="H34" s="548"/>
      <c r="I34" s="9"/>
      <c r="J34" s="29">
        <f>'Cat 3, 4 non TSS Cost Matrix'!M167</f>
        <v>81.3</v>
      </c>
      <c r="K34" s="8"/>
      <c r="L34" s="404"/>
      <c r="M34" s="548"/>
      <c r="N34" s="9"/>
      <c r="O34" s="29">
        <f>'Cat 3, 4 non TSS Cost Matrix'!R167</f>
        <v>40.300000000000004</v>
      </c>
      <c r="P34" s="8"/>
      <c r="Q34" s="404"/>
      <c r="R34" s="548"/>
      <c r="S34" s="9"/>
      <c r="T34" s="29">
        <f>'Cat 3, 4 non TSS Cost Matrix'!W167</f>
        <v>26.800000000000004</v>
      </c>
      <c r="U34" s="8"/>
      <c r="V34" s="404"/>
      <c r="W34" s="247"/>
      <c r="X34" s="9"/>
      <c r="Y34" s="29">
        <f>'Cat 3, 4 non TSS Cost Matrix'!AB167</f>
        <v>24</v>
      </c>
      <c r="Z34" s="8"/>
      <c r="AA34" s="404"/>
    </row>
    <row r="35" spans="1:27" ht="16" thickBot="1" x14ac:dyDescent="0.3">
      <c r="A35" s="569" t="s">
        <v>22</v>
      </c>
      <c r="B35" s="568"/>
      <c r="C35" s="377"/>
      <c r="D35" s="54"/>
      <c r="E35" s="10"/>
      <c r="F35" s="75">
        <f>'Cat 3, 4 non TSS Cost Matrix'!I168</f>
        <v>24.125000000000004</v>
      </c>
      <c r="G35" s="405"/>
      <c r="H35" s="548"/>
      <c r="I35" s="54"/>
      <c r="J35" s="10"/>
      <c r="K35" s="75">
        <f>'Cat 3, 4 non TSS Cost Matrix'!N168</f>
        <v>35.350000000000009</v>
      </c>
      <c r="L35" s="405"/>
      <c r="M35" s="548"/>
      <c r="N35" s="54"/>
      <c r="O35" s="10"/>
      <c r="P35" s="75">
        <f>'Cat 3, 4 non TSS Cost Matrix'!S168</f>
        <v>14.225000000000001</v>
      </c>
      <c r="Q35" s="405"/>
      <c r="R35" s="548"/>
      <c r="S35" s="54"/>
      <c r="T35" s="10"/>
      <c r="U35" s="75">
        <f>'Cat 3, 4 non TSS Cost Matrix'!X168</f>
        <v>5.5750000000000002</v>
      </c>
      <c r="V35" s="405"/>
      <c r="W35" s="247"/>
      <c r="X35" s="54"/>
      <c r="Y35" s="10"/>
      <c r="Z35" s="75">
        <f>'Cat 3, 4 non TSS Cost Matrix'!AC168</f>
        <v>5.2</v>
      </c>
      <c r="AA35" s="405"/>
    </row>
    <row r="36" spans="1:27" ht="16" thickBot="1" x14ac:dyDescent="0.4">
      <c r="A36" s="555" t="s">
        <v>130</v>
      </c>
      <c r="B36" s="556"/>
      <c r="C36" s="377"/>
      <c r="D36" s="552"/>
      <c r="E36" s="553"/>
      <c r="F36" s="554"/>
      <c r="G36" s="24">
        <f>'Cat 3, 4 non TSS Cost Matrix'!J169</f>
        <v>105.575</v>
      </c>
      <c r="H36" s="548"/>
      <c r="I36" s="552"/>
      <c r="J36" s="553"/>
      <c r="K36" s="554"/>
      <c r="L36" s="24">
        <f>'Cat 3, 4 non TSS Cost Matrix'!O169</f>
        <v>174.35</v>
      </c>
      <c r="M36" s="548"/>
      <c r="N36" s="552"/>
      <c r="O36" s="553"/>
      <c r="P36" s="554"/>
      <c r="Q36" s="24">
        <f>'Cat 3, 4 non TSS Cost Matrix'!T169</f>
        <v>92.275000000000006</v>
      </c>
      <c r="R36" s="548"/>
      <c r="S36" s="552"/>
      <c r="T36" s="553"/>
      <c r="U36" s="554"/>
      <c r="V36" s="24">
        <f>'Cat 3, 4 non TSS Cost Matrix'!Y169</f>
        <v>56.625</v>
      </c>
      <c r="W36" s="247"/>
      <c r="X36" s="552"/>
      <c r="Y36" s="553"/>
      <c r="Z36" s="554"/>
      <c r="AA36" s="24">
        <f>'Cat 3, 4 non TSS Cost Matrix'!AD169</f>
        <v>56.800000000000004</v>
      </c>
    </row>
    <row r="37" spans="1:27" ht="13" thickBot="1" x14ac:dyDescent="0.3">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row>
    <row r="38" spans="1:27" ht="16" thickBot="1" x14ac:dyDescent="0.4">
      <c r="A38" s="361" t="s">
        <v>131</v>
      </c>
      <c r="B38" s="363"/>
      <c r="C38" s="377"/>
      <c r="D38" s="549"/>
      <c r="E38" s="550"/>
      <c r="F38" s="550"/>
      <c r="G38" s="551"/>
      <c r="H38" s="449"/>
      <c r="I38" s="549"/>
      <c r="J38" s="550"/>
      <c r="K38" s="550"/>
      <c r="L38" s="551"/>
      <c r="M38" s="449"/>
      <c r="N38" s="549"/>
      <c r="O38" s="550"/>
      <c r="P38" s="550"/>
      <c r="Q38" s="551"/>
      <c r="R38" s="449"/>
      <c r="S38" s="549"/>
      <c r="T38" s="550"/>
      <c r="U38" s="550"/>
      <c r="V38" s="551"/>
      <c r="W38" s="560"/>
      <c r="X38" s="549"/>
      <c r="Y38" s="550"/>
      <c r="Z38" s="550"/>
      <c r="AA38" s="551"/>
    </row>
    <row r="39" spans="1:27" ht="16" thickBot="1" x14ac:dyDescent="0.4">
      <c r="A39" s="557" t="s">
        <v>20</v>
      </c>
      <c r="B39" s="558"/>
      <c r="C39" s="377"/>
      <c r="D39" s="27">
        <f>D30-D33</f>
        <v>11.850000000000001</v>
      </c>
      <c r="E39" s="66"/>
      <c r="F39" s="66"/>
      <c r="G39" s="403"/>
      <c r="H39" s="548"/>
      <c r="I39" s="27">
        <f>I30-I33</f>
        <v>18.300000000000011</v>
      </c>
      <c r="J39" s="66"/>
      <c r="K39" s="66"/>
      <c r="L39" s="403"/>
      <c r="M39" s="548"/>
      <c r="N39" s="27">
        <f>N30-N33</f>
        <v>14.750000000000007</v>
      </c>
      <c r="O39" s="66"/>
      <c r="P39" s="66"/>
      <c r="Q39" s="403"/>
      <c r="R39" s="548"/>
      <c r="S39" s="27">
        <f>S30-S33</f>
        <v>10.25</v>
      </c>
      <c r="T39" s="66"/>
      <c r="U39" s="66"/>
      <c r="V39" s="403"/>
      <c r="W39" s="247"/>
      <c r="X39" s="27">
        <f>X30-X33</f>
        <v>12.400000000000002</v>
      </c>
      <c r="Y39" s="66"/>
      <c r="Z39" s="66"/>
      <c r="AA39" s="403"/>
    </row>
    <row r="40" spans="1:27" ht="15.5" x14ac:dyDescent="0.35">
      <c r="A40" s="567" t="s">
        <v>21</v>
      </c>
      <c r="B40" s="568"/>
      <c r="C40" s="377"/>
      <c r="D40" s="9"/>
      <c r="E40" s="198">
        <f>E30-E34</f>
        <v>26.200000000000003</v>
      </c>
      <c r="F40" s="8"/>
      <c r="G40" s="404"/>
      <c r="H40" s="548"/>
      <c r="I40" s="9"/>
      <c r="J40" s="198">
        <f>J30-J34</f>
        <v>46.7</v>
      </c>
      <c r="K40" s="8"/>
      <c r="L40" s="404"/>
      <c r="M40" s="548"/>
      <c r="N40" s="9"/>
      <c r="O40" s="198">
        <f>O30-O34</f>
        <v>26.699999999999996</v>
      </c>
      <c r="P40" s="8"/>
      <c r="Q40" s="404"/>
      <c r="R40" s="548"/>
      <c r="S40" s="9"/>
      <c r="T40" s="198">
        <f>T30-T34</f>
        <v>18.199999999999996</v>
      </c>
      <c r="U40" s="8"/>
      <c r="V40" s="404"/>
      <c r="W40" s="247"/>
      <c r="X40" s="9"/>
      <c r="Y40" s="198">
        <f>Y30-Y34</f>
        <v>19.5</v>
      </c>
      <c r="Z40" s="8"/>
      <c r="AA40" s="404"/>
    </row>
    <row r="41" spans="1:27" ht="16" thickBot="1" x14ac:dyDescent="0.3">
      <c r="A41" s="569" t="s">
        <v>22</v>
      </c>
      <c r="B41" s="568"/>
      <c r="C41" s="377"/>
      <c r="D41" s="54"/>
      <c r="E41" s="10"/>
      <c r="F41" s="75">
        <f>F30-F35</f>
        <v>2.3749999999999964</v>
      </c>
      <c r="G41" s="405"/>
      <c r="H41" s="548"/>
      <c r="I41" s="54"/>
      <c r="J41" s="10"/>
      <c r="K41" s="75">
        <f>K30-K35</f>
        <v>2.6499999999999915</v>
      </c>
      <c r="L41" s="405"/>
      <c r="M41" s="548"/>
      <c r="N41" s="54"/>
      <c r="O41" s="10"/>
      <c r="P41" s="75">
        <f>P30-P35</f>
        <v>1.2749999999999986</v>
      </c>
      <c r="Q41" s="405"/>
      <c r="R41" s="548"/>
      <c r="S41" s="54"/>
      <c r="T41" s="10"/>
      <c r="U41" s="75">
        <f>U30-U35</f>
        <v>0.42499999999999982</v>
      </c>
      <c r="V41" s="405"/>
      <c r="W41" s="247"/>
      <c r="X41" s="54"/>
      <c r="Y41" s="10"/>
      <c r="Z41" s="75">
        <f>Z30-Z35</f>
        <v>0.79999999999999982</v>
      </c>
      <c r="AA41" s="405"/>
    </row>
    <row r="42" spans="1:27" ht="16" thickBot="1" x14ac:dyDescent="0.4">
      <c r="A42" s="555" t="s">
        <v>132</v>
      </c>
      <c r="B42" s="556"/>
      <c r="C42" s="377"/>
      <c r="D42" s="552"/>
      <c r="E42" s="553"/>
      <c r="F42" s="554"/>
      <c r="G42" s="24">
        <f>G30-G36</f>
        <v>40.424999999999997</v>
      </c>
      <c r="H42" s="548"/>
      <c r="I42" s="552"/>
      <c r="J42" s="553"/>
      <c r="K42" s="554"/>
      <c r="L42" s="24">
        <f>L30-L36</f>
        <v>67.650000000000006</v>
      </c>
      <c r="M42" s="548"/>
      <c r="N42" s="552"/>
      <c r="O42" s="553"/>
      <c r="P42" s="554"/>
      <c r="Q42" s="24">
        <f>Q30-Q36</f>
        <v>42.724999999999994</v>
      </c>
      <c r="R42" s="548"/>
      <c r="S42" s="552"/>
      <c r="T42" s="553"/>
      <c r="U42" s="554"/>
      <c r="V42" s="24">
        <f>V30-V36</f>
        <v>28.875</v>
      </c>
      <c r="W42" s="247"/>
      <c r="X42" s="552"/>
      <c r="Y42" s="553"/>
      <c r="Z42" s="554"/>
      <c r="AA42" s="24">
        <f>AA30-AA36</f>
        <v>32.699999999999996</v>
      </c>
    </row>
    <row r="43" spans="1:27" ht="13" thickBot="1" x14ac:dyDescent="0.3">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row>
    <row r="44" spans="1:27" ht="16" thickBot="1" x14ac:dyDescent="0.4">
      <c r="A44" s="565" t="s">
        <v>59</v>
      </c>
      <c r="B44" s="566"/>
      <c r="C44" s="377"/>
      <c r="D44" s="434"/>
      <c r="E44" s="435"/>
      <c r="F44" s="435"/>
      <c r="G44" s="436"/>
      <c r="H44" s="431"/>
      <c r="I44" s="434"/>
      <c r="J44" s="435"/>
      <c r="K44" s="435"/>
      <c r="L44" s="436"/>
      <c r="M44" s="431"/>
      <c r="N44" s="434"/>
      <c r="O44" s="435"/>
      <c r="P44" s="435"/>
      <c r="Q44" s="436"/>
      <c r="R44" s="431"/>
      <c r="S44" s="437"/>
      <c r="T44" s="438"/>
      <c r="U44" s="438"/>
      <c r="V44" s="439"/>
      <c r="W44" s="431"/>
      <c r="X44" s="437"/>
      <c r="Y44" s="438"/>
      <c r="Z44" s="438"/>
      <c r="AA44" s="439"/>
    </row>
    <row r="45" spans="1:27" ht="16" thickBot="1" x14ac:dyDescent="0.4">
      <c r="A45" s="26" t="s">
        <v>25</v>
      </c>
      <c r="B45" s="195">
        <f>Personnel!G4</f>
        <v>36.503558855751685</v>
      </c>
      <c r="C45" s="548"/>
      <c r="D45" s="182">
        <f>(B45/60)*D39</f>
        <v>7.2094528740109585</v>
      </c>
      <c r="E45" s="183"/>
      <c r="F45" s="183"/>
      <c r="G45" s="419"/>
      <c r="H45" s="432"/>
      <c r="I45" s="182">
        <f>(B45/60)*I39</f>
        <v>11.13358545100427</v>
      </c>
      <c r="J45" s="183"/>
      <c r="K45" s="183"/>
      <c r="L45" s="419"/>
      <c r="M45" s="432"/>
      <c r="N45" s="182">
        <f>(B45/60)*N39</f>
        <v>8.9737915520389606</v>
      </c>
      <c r="O45" s="183"/>
      <c r="P45" s="183"/>
      <c r="Q45" s="419"/>
      <c r="R45" s="432"/>
      <c r="S45" s="182">
        <f>(B45/60)*S39</f>
        <v>6.2360246378575797</v>
      </c>
      <c r="T45" s="184"/>
      <c r="U45" s="184"/>
      <c r="V45" s="419"/>
      <c r="W45" s="432"/>
      <c r="X45" s="182">
        <f>(B45/60)*X39</f>
        <v>7.5440688301886834</v>
      </c>
      <c r="Y45" s="184"/>
      <c r="Z45" s="184"/>
      <c r="AA45" s="419"/>
    </row>
    <row r="46" spans="1:27" ht="16" thickBot="1" x14ac:dyDescent="0.4">
      <c r="A46" s="28" t="s">
        <v>26</v>
      </c>
      <c r="B46" s="196">
        <f>Personnel!G5</f>
        <v>39.546782227632377</v>
      </c>
      <c r="C46" s="548"/>
      <c r="D46" s="185"/>
      <c r="E46" s="186">
        <f>(B46/60)*E40</f>
        <v>17.268761572732807</v>
      </c>
      <c r="F46" s="187"/>
      <c r="G46" s="420"/>
      <c r="H46" s="432"/>
      <c r="I46" s="185"/>
      <c r="J46" s="186">
        <f>(B46/60)*J40</f>
        <v>30.780578833840533</v>
      </c>
      <c r="K46" s="187"/>
      <c r="L46" s="420"/>
      <c r="M46" s="432"/>
      <c r="N46" s="185"/>
      <c r="O46" s="186">
        <f>(B46/60)*O40</f>
        <v>17.598318091296406</v>
      </c>
      <c r="P46" s="187"/>
      <c r="Q46" s="420"/>
      <c r="R46" s="432"/>
      <c r="S46" s="185"/>
      <c r="T46" s="186">
        <f>(B46/60)*T40</f>
        <v>11.995857275715151</v>
      </c>
      <c r="U46" s="187"/>
      <c r="V46" s="420"/>
      <c r="W46" s="432"/>
      <c r="X46" s="185"/>
      <c r="Y46" s="186">
        <f>(B46/60)*Y40</f>
        <v>12.852704223980522</v>
      </c>
      <c r="Z46" s="187"/>
      <c r="AA46" s="420"/>
    </row>
    <row r="47" spans="1:27" ht="16" thickBot="1" x14ac:dyDescent="0.4">
      <c r="A47" s="30" t="s">
        <v>22</v>
      </c>
      <c r="B47" s="197">
        <f>Personnel!G6</f>
        <v>42.586225197808886</v>
      </c>
      <c r="C47" s="548"/>
      <c r="D47" s="188"/>
      <c r="E47" s="183"/>
      <c r="F47" s="189">
        <f>(B47/60)*F41</f>
        <v>1.6857047474132658</v>
      </c>
      <c r="G47" s="421"/>
      <c r="H47" s="432"/>
      <c r="I47" s="188"/>
      <c r="J47" s="183"/>
      <c r="K47" s="190">
        <f>(B47/60)*K41</f>
        <v>1.8808916129032198</v>
      </c>
      <c r="L47" s="421"/>
      <c r="M47" s="432"/>
      <c r="N47" s="188"/>
      <c r="O47" s="183"/>
      <c r="P47" s="190">
        <f>(B47/60)*P41</f>
        <v>0.90495728545343779</v>
      </c>
      <c r="Q47" s="421"/>
      <c r="R47" s="432"/>
      <c r="S47" s="188"/>
      <c r="T47" s="183"/>
      <c r="U47" s="190">
        <f>(B47/60)*U41</f>
        <v>0.30165242848447948</v>
      </c>
      <c r="V47" s="421"/>
      <c r="W47" s="432"/>
      <c r="X47" s="188"/>
      <c r="Y47" s="183"/>
      <c r="Z47" s="190">
        <f>(B47/60)*Z41</f>
        <v>0.56781633597078507</v>
      </c>
      <c r="AA47" s="421"/>
    </row>
    <row r="48" spans="1:27" x14ac:dyDescent="0.25">
      <c r="A48" s="561" t="s">
        <v>135</v>
      </c>
      <c r="B48" s="562"/>
      <c r="C48" s="548"/>
      <c r="D48" s="389"/>
      <c r="E48" s="390"/>
      <c r="F48" s="391"/>
      <c r="G48" s="395">
        <f>D45+E46+F47</f>
        <v>26.163919194157028</v>
      </c>
      <c r="H48" s="432"/>
      <c r="I48" s="389"/>
      <c r="J48" s="390"/>
      <c r="K48" s="391"/>
      <c r="L48" s="395">
        <f>I45+J46+K47</f>
        <v>43.795055897748021</v>
      </c>
      <c r="M48" s="432"/>
      <c r="N48" s="389"/>
      <c r="O48" s="390"/>
      <c r="P48" s="391"/>
      <c r="Q48" s="395">
        <f>N45+O46+P47</f>
        <v>27.477066928788805</v>
      </c>
      <c r="R48" s="432"/>
      <c r="S48" s="389"/>
      <c r="T48" s="390"/>
      <c r="U48" s="391"/>
      <c r="V48" s="395">
        <f>S45+T46+U47</f>
        <v>18.533534342057212</v>
      </c>
      <c r="W48" s="432"/>
      <c r="X48" s="389"/>
      <c r="Y48" s="390"/>
      <c r="Z48" s="391"/>
      <c r="AA48" s="395">
        <f>X45+Y46+Z47</f>
        <v>20.964589390139992</v>
      </c>
    </row>
    <row r="49" spans="1:256" ht="13" thickBot="1" x14ac:dyDescent="0.3">
      <c r="A49" s="563"/>
      <c r="B49" s="564"/>
      <c r="C49" s="548"/>
      <c r="D49" s="392"/>
      <c r="E49" s="393"/>
      <c r="F49" s="394"/>
      <c r="G49" s="396"/>
      <c r="H49" s="432"/>
      <c r="I49" s="392"/>
      <c r="J49" s="393"/>
      <c r="K49" s="394"/>
      <c r="L49" s="396"/>
      <c r="M49" s="432"/>
      <c r="N49" s="392"/>
      <c r="O49" s="393"/>
      <c r="P49" s="394"/>
      <c r="Q49" s="396"/>
      <c r="R49" s="432"/>
      <c r="S49" s="392"/>
      <c r="T49" s="393"/>
      <c r="U49" s="394"/>
      <c r="V49" s="396"/>
      <c r="W49" s="432"/>
      <c r="X49" s="392"/>
      <c r="Y49" s="393"/>
      <c r="Z49" s="394"/>
      <c r="AA49" s="396"/>
    </row>
    <row r="50" spans="1:256" ht="27.75" customHeight="1" x14ac:dyDescent="0.25">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row>
    <row r="51" spans="1:256" ht="20.25" customHeight="1" x14ac:dyDescent="0.4">
      <c r="A51" s="374" t="s">
        <v>203</v>
      </c>
      <c r="B51" s="374"/>
      <c r="C51" s="374"/>
      <c r="D51" s="374"/>
      <c r="E51" s="374"/>
      <c r="F51" s="374"/>
      <c r="G51" s="374"/>
      <c r="H51" s="374"/>
      <c r="I51" s="376"/>
      <c r="J51" s="376"/>
      <c r="K51" s="376"/>
      <c r="L51" s="376"/>
      <c r="M51" s="376"/>
      <c r="N51" s="376"/>
      <c r="O51" s="376"/>
      <c r="P51" s="374" t="s">
        <v>200</v>
      </c>
      <c r="Q51" s="374"/>
      <c r="R51" s="374"/>
      <c r="S51" s="374"/>
      <c r="T51" s="374"/>
      <c r="U51" s="374"/>
      <c r="V51" s="376"/>
      <c r="W51" s="376"/>
      <c r="X51" s="376"/>
      <c r="Y51" s="376"/>
      <c r="Z51" s="376"/>
      <c r="AA51" s="376"/>
    </row>
    <row r="52" spans="1:256" ht="20.25" customHeight="1" thickBot="1" x14ac:dyDescent="0.3">
      <c r="A52" s="247"/>
      <c r="B52" s="247"/>
      <c r="C52" s="247"/>
      <c r="D52" s="247"/>
      <c r="E52" s="247"/>
      <c r="F52" s="247"/>
      <c r="G52" s="247"/>
      <c r="H52" s="247"/>
      <c r="J52" s="376"/>
      <c r="K52" s="376"/>
      <c r="L52" s="376"/>
      <c r="M52" s="376"/>
      <c r="N52" s="376"/>
      <c r="O52" s="376"/>
      <c r="P52" s="345"/>
      <c r="Q52" s="345"/>
      <c r="R52" s="345"/>
      <c r="S52" s="345"/>
      <c r="T52" s="345"/>
      <c r="U52" s="345"/>
      <c r="V52" s="376"/>
      <c r="W52" s="376"/>
      <c r="X52" s="376"/>
      <c r="Y52" s="376"/>
      <c r="Z52" s="376"/>
      <c r="AA52" s="376"/>
    </row>
    <row r="53" spans="1:256" s="42" customFormat="1" ht="20.25" customHeight="1" x14ac:dyDescent="0.25">
      <c r="A53" s="646" t="s">
        <v>102</v>
      </c>
      <c r="B53" s="647"/>
      <c r="C53" s="647"/>
      <c r="D53" s="647"/>
      <c r="E53" s="647"/>
      <c r="F53" s="647"/>
      <c r="G53" s="647"/>
      <c r="H53" s="647"/>
      <c r="I53" s="297"/>
      <c r="J53" s="376"/>
      <c r="K53" s="376"/>
      <c r="L53" s="376"/>
      <c r="M53" s="376"/>
      <c r="N53" s="376"/>
      <c r="O53" s="376"/>
      <c r="P53" s="631" t="s">
        <v>212</v>
      </c>
      <c r="Q53" s="632"/>
      <c r="R53" s="632"/>
      <c r="S53" s="632"/>
      <c r="T53" s="629" t="s">
        <v>211</v>
      </c>
      <c r="U53" s="651" t="s">
        <v>216</v>
      </c>
      <c r="V53" s="376"/>
      <c r="W53" s="376"/>
      <c r="X53" s="376"/>
      <c r="Y53" s="376"/>
      <c r="Z53" s="376"/>
      <c r="AA53" s="376"/>
      <c r="AB53" s="141"/>
      <c r="AC53" s="141"/>
      <c r="AD53" s="141"/>
      <c r="AE53" s="141"/>
      <c r="AF53" s="141"/>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4"/>
      <c r="FQ53" s="344"/>
      <c r="FR53" s="344"/>
      <c r="FS53" s="344"/>
      <c r="FT53" s="344"/>
      <c r="FU53" s="344"/>
      <c r="FV53" s="344"/>
      <c r="FW53" s="344"/>
      <c r="FX53" s="344"/>
      <c r="FY53" s="344"/>
      <c r="FZ53" s="344"/>
      <c r="GA53" s="344"/>
      <c r="GB53" s="344"/>
      <c r="GC53" s="344"/>
      <c r="GD53" s="344"/>
      <c r="GE53" s="344"/>
      <c r="GF53" s="344"/>
      <c r="GG53" s="344"/>
      <c r="GH53" s="344"/>
      <c r="GI53" s="344"/>
      <c r="GJ53" s="344"/>
      <c r="GK53" s="344"/>
      <c r="GL53" s="344"/>
      <c r="GM53" s="344"/>
      <c r="GN53" s="344"/>
      <c r="GO53" s="344"/>
      <c r="GP53" s="344"/>
      <c r="GQ53" s="344"/>
      <c r="GR53" s="344"/>
      <c r="GS53" s="344"/>
      <c r="GT53" s="344"/>
      <c r="GU53" s="344"/>
      <c r="GV53" s="344"/>
      <c r="GW53" s="344"/>
      <c r="GX53" s="344"/>
      <c r="GY53" s="344"/>
      <c r="GZ53" s="344"/>
      <c r="HA53" s="344"/>
      <c r="HB53" s="344"/>
      <c r="HC53" s="344"/>
      <c r="HD53" s="344"/>
      <c r="HE53" s="344"/>
      <c r="HF53" s="344"/>
      <c r="HG53" s="344"/>
      <c r="HH53" s="344"/>
      <c r="HI53" s="344"/>
      <c r="HJ53" s="344"/>
      <c r="HK53" s="344"/>
      <c r="HL53" s="344"/>
      <c r="HM53" s="344"/>
      <c r="HN53" s="344"/>
      <c r="HO53" s="344"/>
      <c r="HP53" s="344"/>
      <c r="HQ53" s="344"/>
      <c r="HR53" s="344"/>
      <c r="HS53" s="344"/>
      <c r="HT53" s="344"/>
      <c r="HU53" s="344"/>
      <c r="HV53" s="344"/>
      <c r="HW53" s="344"/>
      <c r="HX53" s="344"/>
      <c r="HY53" s="344"/>
      <c r="HZ53" s="344"/>
      <c r="IA53" s="344"/>
      <c r="IB53" s="344"/>
      <c r="IC53" s="344"/>
      <c r="ID53" s="344"/>
      <c r="IE53" s="344"/>
      <c r="IF53" s="344"/>
      <c r="IG53" s="344"/>
      <c r="IH53" s="344"/>
      <c r="II53" s="344"/>
      <c r="IJ53" s="344"/>
      <c r="IK53" s="344"/>
      <c r="IL53" s="344"/>
      <c r="IM53" s="344"/>
      <c r="IN53" s="344"/>
      <c r="IO53" s="344"/>
      <c r="IP53" s="344"/>
      <c r="IQ53" s="344"/>
      <c r="IR53" s="344"/>
      <c r="IS53" s="344"/>
      <c r="IT53" s="344"/>
      <c r="IU53" s="344"/>
      <c r="IV53" s="344"/>
    </row>
    <row r="54" spans="1:256" s="42" customFormat="1" ht="20.25" customHeight="1" thickBot="1" x14ac:dyDescent="0.3">
      <c r="A54" s="344"/>
      <c r="B54" s="344"/>
      <c r="C54" s="344"/>
      <c r="D54" s="344"/>
      <c r="E54" s="344"/>
      <c r="F54" s="344"/>
      <c r="G54" s="344"/>
      <c r="H54" s="344"/>
      <c r="I54" s="141"/>
      <c r="J54" s="376"/>
      <c r="K54" s="376"/>
      <c r="L54" s="376"/>
      <c r="M54" s="376"/>
      <c r="N54" s="376"/>
      <c r="O54" s="376"/>
      <c r="P54" s="633"/>
      <c r="Q54" s="634"/>
      <c r="R54" s="634"/>
      <c r="S54" s="634"/>
      <c r="T54" s="630"/>
      <c r="U54" s="652"/>
      <c r="V54" s="376"/>
      <c r="W54" s="376"/>
      <c r="X54" s="376"/>
      <c r="Y54" s="376"/>
      <c r="Z54" s="376"/>
      <c r="AA54" s="376"/>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c r="GO54" s="141"/>
      <c r="GP54" s="141"/>
      <c r="GQ54" s="141"/>
      <c r="GR54" s="141"/>
      <c r="GS54" s="141"/>
      <c r="GT54" s="141"/>
      <c r="GU54" s="141"/>
      <c r="GV54" s="141"/>
      <c r="GW54" s="141"/>
      <c r="GX54" s="141"/>
      <c r="GY54" s="141"/>
      <c r="GZ54" s="141"/>
      <c r="HA54" s="141"/>
      <c r="HB54" s="141"/>
      <c r="HC54" s="141"/>
      <c r="HD54" s="141"/>
      <c r="HE54" s="141"/>
      <c r="HF54" s="141"/>
      <c r="HG54" s="141"/>
      <c r="HH54" s="141"/>
      <c r="HI54" s="141"/>
      <c r="HJ54" s="141"/>
      <c r="HK54" s="141"/>
      <c r="HL54" s="141"/>
      <c r="HM54" s="141"/>
      <c r="HN54" s="141"/>
      <c r="HO54" s="141"/>
      <c r="HP54" s="141"/>
      <c r="HQ54" s="141"/>
      <c r="HR54" s="141"/>
      <c r="HS54" s="141"/>
      <c r="HT54" s="141"/>
      <c r="HU54" s="141"/>
      <c r="HV54" s="141"/>
      <c r="HW54" s="141"/>
      <c r="HX54" s="141"/>
      <c r="HY54" s="141"/>
      <c r="HZ54" s="141"/>
      <c r="IA54" s="141"/>
      <c r="IB54" s="141"/>
      <c r="IC54" s="141"/>
      <c r="ID54" s="141"/>
      <c r="IE54" s="141"/>
      <c r="IF54" s="141"/>
      <c r="IG54" s="141"/>
      <c r="IH54" s="141"/>
      <c r="II54" s="141"/>
      <c r="IJ54" s="141"/>
      <c r="IK54" s="141"/>
      <c r="IL54" s="141"/>
      <c r="IM54" s="141"/>
      <c r="IN54" s="141"/>
      <c r="IO54" s="141"/>
      <c r="IP54" s="141"/>
      <c r="IQ54" s="141"/>
      <c r="IR54" s="141"/>
      <c r="IS54" s="141"/>
      <c r="IT54" s="141"/>
      <c r="IU54" s="141"/>
      <c r="IV54" s="141"/>
    </row>
    <row r="55" spans="1:256" ht="15" customHeight="1" x14ac:dyDescent="0.35">
      <c r="A55" s="341" t="s">
        <v>20</v>
      </c>
      <c r="B55" s="650"/>
      <c r="C55" s="650"/>
      <c r="D55" s="650"/>
      <c r="E55" s="650"/>
      <c r="F55" s="650"/>
      <c r="G55" s="650"/>
      <c r="H55" s="650"/>
      <c r="I55" s="558"/>
      <c r="J55" s="376"/>
      <c r="K55" s="376"/>
      <c r="L55" s="376"/>
      <c r="M55" s="376"/>
      <c r="N55" s="376"/>
      <c r="O55" s="376"/>
      <c r="P55" s="635" t="s">
        <v>201</v>
      </c>
      <c r="Q55" s="636"/>
      <c r="R55" s="636"/>
      <c r="S55" s="636"/>
      <c r="T55" s="639">
        <f>Personnel!D71</f>
        <v>5.0476128423615334</v>
      </c>
      <c r="U55" s="648"/>
      <c r="V55" s="376"/>
      <c r="W55" s="376"/>
      <c r="X55" s="376"/>
      <c r="Y55" s="376"/>
      <c r="Z55" s="376"/>
      <c r="AA55" s="376"/>
    </row>
    <row r="56" spans="1:256" ht="32.25" customHeight="1" thickBot="1" x14ac:dyDescent="0.4">
      <c r="A56" s="149"/>
      <c r="B56" s="225" t="s">
        <v>195</v>
      </c>
      <c r="C56" s="237" t="s">
        <v>197</v>
      </c>
      <c r="D56" s="225" t="s">
        <v>17</v>
      </c>
      <c r="E56" s="225" t="s">
        <v>18</v>
      </c>
      <c r="F56" s="237" t="s">
        <v>196</v>
      </c>
      <c r="G56" s="225" t="s">
        <v>199</v>
      </c>
      <c r="H56" s="225" t="s">
        <v>210</v>
      </c>
      <c r="I56" s="156" t="s">
        <v>101</v>
      </c>
      <c r="J56" s="376"/>
      <c r="K56" s="376"/>
      <c r="L56" s="376"/>
      <c r="M56" s="376"/>
      <c r="N56" s="376"/>
      <c r="O56" s="376"/>
      <c r="P56" s="637"/>
      <c r="Q56" s="638"/>
      <c r="R56" s="638"/>
      <c r="S56" s="638"/>
      <c r="T56" s="640"/>
      <c r="U56" s="649"/>
      <c r="V56" s="376"/>
      <c r="W56" s="376"/>
      <c r="X56" s="376"/>
      <c r="Y56" s="376"/>
      <c r="Z56" s="376"/>
      <c r="AA56" s="376"/>
    </row>
    <row r="57" spans="1:256" ht="13.5" customHeight="1" x14ac:dyDescent="0.3">
      <c r="A57" s="152" t="s">
        <v>136</v>
      </c>
      <c r="B57" s="144">
        <f>D16/60</f>
        <v>0.14083333333333339</v>
      </c>
      <c r="C57" s="144">
        <f>I16/60</f>
        <v>0.39749999999999991</v>
      </c>
      <c r="D57" s="144">
        <f>N16/60</f>
        <v>0.27666666666666634</v>
      </c>
      <c r="E57" s="144">
        <f>S10/60</f>
        <v>0.66000000000000014</v>
      </c>
      <c r="F57" s="144">
        <f>X16/60</f>
        <v>0.10750000000000005</v>
      </c>
      <c r="G57" s="238"/>
      <c r="H57" s="239"/>
      <c r="I57" s="157">
        <f>SUM(B57:H57)</f>
        <v>1.5825</v>
      </c>
      <c r="J57" s="376"/>
      <c r="K57" s="376"/>
      <c r="L57" s="376"/>
      <c r="M57" s="376"/>
      <c r="N57" s="376"/>
      <c r="O57" s="376"/>
      <c r="P57" s="641" t="s">
        <v>202</v>
      </c>
      <c r="Q57" s="642"/>
      <c r="R57" s="642"/>
      <c r="S57" s="642"/>
      <c r="T57" s="626">
        <f>D111</f>
        <v>1.9577060255629948</v>
      </c>
      <c r="U57" s="664"/>
      <c r="V57" s="376"/>
      <c r="W57" s="376"/>
      <c r="X57" s="376"/>
      <c r="Y57" s="376"/>
      <c r="Z57" s="376"/>
      <c r="AA57" s="376"/>
    </row>
    <row r="58" spans="1:256" ht="13.5" customHeight="1" x14ac:dyDescent="0.3">
      <c r="A58" s="153" t="s">
        <v>137</v>
      </c>
      <c r="B58" s="146">
        <f>'Activity Volumes'!B8</f>
        <v>29</v>
      </c>
      <c r="C58" s="146">
        <f>'Activity Volumes'!B8</f>
        <v>29</v>
      </c>
      <c r="D58" s="146">
        <f>'Activity Volumes'!B10</f>
        <v>137</v>
      </c>
      <c r="E58" s="146">
        <f>'Activity Volumes'!B11+'Activity Volumes'!B12</f>
        <v>540</v>
      </c>
      <c r="F58" s="146">
        <f>'Activity Volumes'!B13+'Activity Volumes'!B14+'Activity Volumes'!B15</f>
        <v>301</v>
      </c>
      <c r="G58" s="147">
        <f>'Activity Volumes'!B17</f>
        <v>168</v>
      </c>
      <c r="H58" s="236">
        <f>'Activity Volumes'!B18</f>
        <v>174</v>
      </c>
      <c r="I58" s="159">
        <f>SUM(B58:H58)</f>
        <v>1378</v>
      </c>
      <c r="J58" s="376"/>
      <c r="K58" s="376"/>
      <c r="L58" s="376"/>
      <c r="M58" s="376"/>
      <c r="N58" s="376"/>
      <c r="O58" s="376"/>
      <c r="P58" s="643"/>
      <c r="Q58" s="642"/>
      <c r="R58" s="642"/>
      <c r="S58" s="642"/>
      <c r="T58" s="627"/>
      <c r="U58" s="665"/>
      <c r="V58" s="376"/>
      <c r="W58" s="376"/>
      <c r="X58" s="376"/>
      <c r="Y58" s="376"/>
      <c r="Z58" s="376"/>
      <c r="AA58" s="376"/>
    </row>
    <row r="59" spans="1:256" ht="13.5" customHeight="1" thickBot="1" x14ac:dyDescent="0.35">
      <c r="A59" s="153" t="s">
        <v>98</v>
      </c>
      <c r="B59" s="146">
        <f t="shared" ref="B59:H59" si="0">B57*B58</f>
        <v>4.0841666666666683</v>
      </c>
      <c r="C59" s="146">
        <f t="shared" si="0"/>
        <v>11.527499999999998</v>
      </c>
      <c r="D59" s="146">
        <f t="shared" si="0"/>
        <v>37.903333333333286</v>
      </c>
      <c r="E59" s="146">
        <f t="shared" si="0"/>
        <v>356.40000000000009</v>
      </c>
      <c r="F59" s="146">
        <f t="shared" si="0"/>
        <v>32.357500000000016</v>
      </c>
      <c r="G59" s="146">
        <f t="shared" si="0"/>
        <v>0</v>
      </c>
      <c r="H59" s="146">
        <f t="shared" si="0"/>
        <v>0</v>
      </c>
      <c r="I59" s="159">
        <f>SUM(B59:H59)</f>
        <v>442.27250000000004</v>
      </c>
      <c r="J59" s="376"/>
      <c r="K59" s="376"/>
      <c r="L59" s="376"/>
      <c r="M59" s="376"/>
      <c r="N59" s="376"/>
      <c r="O59" s="376"/>
      <c r="P59" s="644"/>
      <c r="Q59" s="645"/>
      <c r="R59" s="645"/>
      <c r="S59" s="645"/>
      <c r="T59" s="628"/>
      <c r="U59" s="666"/>
      <c r="V59" s="376"/>
      <c r="W59" s="376"/>
      <c r="X59" s="376"/>
      <c r="Y59" s="376"/>
      <c r="Z59" s="376"/>
      <c r="AA59" s="376"/>
    </row>
    <row r="60" spans="1:256" ht="13.5" customHeight="1" x14ac:dyDescent="0.3">
      <c r="A60" s="153" t="s">
        <v>138</v>
      </c>
      <c r="B60" s="148">
        <f>B57*B58/Personnel!E4</f>
        <v>2.4857983363765481E-3</v>
      </c>
      <c r="C60" s="148">
        <f>C57*C58/Personnel!E4</f>
        <v>7.0161290322580637E-3</v>
      </c>
      <c r="D60" s="148">
        <f>D57*D58/Personnel!E4</f>
        <v>2.3069588151754892E-2</v>
      </c>
      <c r="E60" s="148">
        <f>E57*E58/Personnel!E4</f>
        <v>0.2169202678027998</v>
      </c>
      <c r="F60" s="148">
        <f>F57*F58/Personnel!E4</f>
        <v>1.9694157029823502E-2</v>
      </c>
      <c r="G60" s="148">
        <f>G57*G58/Personnel!E4</f>
        <v>0</v>
      </c>
      <c r="H60" s="148">
        <f>H57*H58/Personnel!E4</f>
        <v>0</v>
      </c>
      <c r="I60" s="159">
        <f>SUM(B60:H60)</f>
        <v>0.2691859403530128</v>
      </c>
      <c r="J60" s="376"/>
      <c r="K60" s="376"/>
      <c r="L60" s="376"/>
      <c r="M60" s="376"/>
      <c r="N60" s="376"/>
      <c r="O60" s="376"/>
      <c r="P60" s="685" t="s">
        <v>215</v>
      </c>
      <c r="Q60" s="686"/>
      <c r="R60" s="686"/>
      <c r="S60" s="686"/>
      <c r="T60" s="691">
        <f>T55-T57</f>
        <v>3.0899068167985386</v>
      </c>
      <c r="U60" s="676">
        <f>T60/T57</f>
        <v>1.5783303399242217</v>
      </c>
      <c r="V60" s="376"/>
      <c r="W60" s="376"/>
      <c r="X60" s="376"/>
      <c r="Y60" s="376"/>
      <c r="Z60" s="376"/>
      <c r="AA60" s="376"/>
    </row>
    <row r="61" spans="1:256" ht="13.5" customHeight="1" thickBot="1" x14ac:dyDescent="0.35">
      <c r="A61" s="154" t="s">
        <v>139</v>
      </c>
      <c r="B61" s="168">
        <f>B59*Personnel!G4</f>
        <v>149.08661829336589</v>
      </c>
      <c r="C61" s="168">
        <f>C59*Personnel!G4</f>
        <v>420.79477470967748</v>
      </c>
      <c r="D61" s="168">
        <f>D59*Personnel!G4</f>
        <v>1383.6065591625063</v>
      </c>
      <c r="E61" s="168">
        <f>E59*Personnel!G4</f>
        <v>13009.868376189903</v>
      </c>
      <c r="F61" s="168">
        <f>F59*Personnel!G4</f>
        <v>1181.1639056749857</v>
      </c>
      <c r="G61" s="168">
        <f>G59*Personnel!G4</f>
        <v>0</v>
      </c>
      <c r="H61" s="168">
        <f>H59*Personnel!G4</f>
        <v>0</v>
      </c>
      <c r="I61" s="169">
        <f>SUM(B61:H61)</f>
        <v>16144.520234030439</v>
      </c>
      <c r="J61" s="376"/>
      <c r="K61" s="376"/>
      <c r="L61" s="376"/>
      <c r="M61" s="376"/>
      <c r="N61" s="376"/>
      <c r="O61" s="376"/>
      <c r="P61" s="687"/>
      <c r="Q61" s="688"/>
      <c r="R61" s="688"/>
      <c r="S61" s="688"/>
      <c r="T61" s="688"/>
      <c r="U61" s="677"/>
      <c r="V61" s="376"/>
      <c r="W61" s="376"/>
      <c r="X61" s="376"/>
      <c r="Y61" s="376"/>
      <c r="Z61" s="376"/>
      <c r="AA61" s="376"/>
    </row>
    <row r="62" spans="1:256" ht="15" customHeight="1" thickBot="1" x14ac:dyDescent="0.3">
      <c r="A62" s="353"/>
      <c r="B62" s="353"/>
      <c r="C62" s="353"/>
      <c r="D62" s="353"/>
      <c r="E62" s="353"/>
      <c r="F62" s="353"/>
      <c r="G62" s="353"/>
      <c r="H62" s="353"/>
      <c r="J62" s="376"/>
      <c r="K62" s="376"/>
      <c r="L62" s="376"/>
      <c r="M62" s="376"/>
      <c r="N62" s="376"/>
      <c r="O62" s="376"/>
      <c r="P62" s="687"/>
      <c r="Q62" s="688"/>
      <c r="R62" s="688"/>
      <c r="S62" s="688"/>
      <c r="T62" s="688"/>
      <c r="U62" s="677"/>
      <c r="V62" s="376"/>
      <c r="W62" s="376"/>
      <c r="X62" s="376"/>
      <c r="Y62" s="376"/>
      <c r="Z62" s="376"/>
      <c r="AA62" s="376"/>
    </row>
    <row r="63" spans="1:256" ht="15" customHeight="1" thickBot="1" x14ac:dyDescent="0.4">
      <c r="A63" s="354" t="s">
        <v>116</v>
      </c>
      <c r="B63" s="355"/>
      <c r="C63" s="355"/>
      <c r="D63" s="355"/>
      <c r="E63" s="355"/>
      <c r="F63" s="355"/>
      <c r="G63" s="355"/>
      <c r="H63" s="355"/>
      <c r="I63" s="558"/>
      <c r="J63" s="376"/>
      <c r="K63" s="376"/>
      <c r="L63" s="376"/>
      <c r="M63" s="376"/>
      <c r="N63" s="376"/>
      <c r="O63" s="376"/>
      <c r="P63" s="689"/>
      <c r="Q63" s="690"/>
      <c r="R63" s="690"/>
      <c r="S63" s="690"/>
      <c r="T63" s="690"/>
      <c r="U63" s="678"/>
      <c r="V63" s="376"/>
      <c r="W63" s="376"/>
      <c r="X63" s="376"/>
      <c r="Y63" s="376"/>
      <c r="Z63" s="376"/>
      <c r="AA63" s="376"/>
    </row>
    <row r="64" spans="1:256" ht="27" thickBot="1" x14ac:dyDescent="0.4">
      <c r="A64" s="149"/>
      <c r="B64" s="225" t="s">
        <v>195</v>
      </c>
      <c r="C64" s="237" t="s">
        <v>197</v>
      </c>
      <c r="D64" s="225" t="s">
        <v>17</v>
      </c>
      <c r="E64" s="225" t="s">
        <v>18</v>
      </c>
      <c r="F64" s="237" t="s">
        <v>196</v>
      </c>
      <c r="G64" s="225" t="s">
        <v>199</v>
      </c>
      <c r="H64" s="225" t="s">
        <v>210</v>
      </c>
      <c r="I64" s="156" t="s">
        <v>101</v>
      </c>
      <c r="J64" s="376"/>
      <c r="K64" s="376"/>
      <c r="L64" s="376"/>
      <c r="M64" s="376"/>
      <c r="N64" s="376"/>
      <c r="O64" s="376"/>
      <c r="U64" s="226"/>
      <c r="V64" s="376"/>
      <c r="W64" s="376"/>
      <c r="X64" s="376"/>
      <c r="Y64" s="376"/>
      <c r="Z64" s="376"/>
      <c r="AA64" s="376"/>
    </row>
    <row r="65" spans="1:27" ht="12.75" customHeight="1" x14ac:dyDescent="0.3">
      <c r="A65" s="152" t="s">
        <v>136</v>
      </c>
      <c r="B65" s="144">
        <f>E17/60</f>
        <v>0.5099999999999999</v>
      </c>
      <c r="C65" s="144">
        <f>J17/60</f>
        <v>0.83916666666666606</v>
      </c>
      <c r="D65" s="144">
        <f>O17/60</f>
        <v>0.50083333333333324</v>
      </c>
      <c r="E65" s="144">
        <f>T17/60</f>
        <v>0.2433333333333336</v>
      </c>
      <c r="F65" s="144">
        <f>Y17/60</f>
        <v>0.22583333333333341</v>
      </c>
      <c r="G65" s="238"/>
      <c r="H65" s="239"/>
      <c r="I65" s="157">
        <f>SUM(B65:H65)</f>
        <v>2.3191666666666664</v>
      </c>
      <c r="J65" s="376"/>
      <c r="K65" s="376"/>
      <c r="L65" s="376"/>
      <c r="M65" s="376"/>
      <c r="N65" s="376"/>
      <c r="O65" s="376"/>
      <c r="P65" s="667" t="s">
        <v>213</v>
      </c>
      <c r="Q65" s="668"/>
      <c r="R65" s="668"/>
      <c r="S65" s="668"/>
      <c r="T65" s="673" t="s">
        <v>211</v>
      </c>
      <c r="U65" s="603"/>
      <c r="V65" s="376"/>
      <c r="W65" s="376"/>
      <c r="X65" s="376"/>
      <c r="Y65" s="376"/>
      <c r="Z65" s="376"/>
      <c r="AA65" s="376"/>
    </row>
    <row r="66" spans="1:27" ht="13" x14ac:dyDescent="0.3">
      <c r="A66" s="153" t="s">
        <v>137</v>
      </c>
      <c r="B66" s="146">
        <f>'Activity Volumes'!B8</f>
        <v>29</v>
      </c>
      <c r="C66" s="146">
        <f>'Activity Volumes'!B8</f>
        <v>29</v>
      </c>
      <c r="D66" s="146">
        <f>'Activity Volumes'!B10</f>
        <v>137</v>
      </c>
      <c r="E66" s="146">
        <f>'Activity Volumes'!B11+'Activity Volumes'!B12</f>
        <v>540</v>
      </c>
      <c r="F66" s="146">
        <f>'Activity Volumes'!B13+'Activity Volumes'!B14+'Activity Volumes'!B15</f>
        <v>301</v>
      </c>
      <c r="G66" s="147">
        <f>'Activity Volumes'!B17</f>
        <v>168</v>
      </c>
      <c r="H66" s="236">
        <f>'Activity Volumes'!B18</f>
        <v>174</v>
      </c>
      <c r="I66" s="159">
        <f>SUM(B66:H66)</f>
        <v>1378</v>
      </c>
      <c r="J66" s="376"/>
      <c r="K66" s="376"/>
      <c r="L66" s="376"/>
      <c r="M66" s="376"/>
      <c r="N66" s="376"/>
      <c r="O66" s="376"/>
      <c r="P66" s="669"/>
      <c r="Q66" s="670"/>
      <c r="R66" s="670"/>
      <c r="S66" s="670"/>
      <c r="T66" s="674"/>
      <c r="U66" s="604"/>
      <c r="V66" s="376"/>
      <c r="W66" s="376"/>
      <c r="X66" s="376"/>
      <c r="Y66" s="376"/>
      <c r="Z66" s="376"/>
      <c r="AA66" s="376"/>
    </row>
    <row r="67" spans="1:27" ht="13.5" thickBot="1" x14ac:dyDescent="0.35">
      <c r="A67" s="153" t="s">
        <v>98</v>
      </c>
      <c r="B67" s="146">
        <f t="shared" ref="B67:G67" si="1">B65*B66</f>
        <v>14.789999999999997</v>
      </c>
      <c r="C67" s="146">
        <f t="shared" si="1"/>
        <v>24.335833333333316</v>
      </c>
      <c r="D67" s="146">
        <f t="shared" si="1"/>
        <v>68.614166666666648</v>
      </c>
      <c r="E67" s="146">
        <f t="shared" si="1"/>
        <v>131.40000000000015</v>
      </c>
      <c r="F67" s="146">
        <f t="shared" si="1"/>
        <v>67.975833333333355</v>
      </c>
      <c r="G67" s="146">
        <f t="shared" si="1"/>
        <v>0</v>
      </c>
      <c r="H67" s="146">
        <f>H65*H66</f>
        <v>0</v>
      </c>
      <c r="I67" s="159">
        <f>SUM(B67:H67)</f>
        <v>307.11583333333346</v>
      </c>
      <c r="J67" s="376"/>
      <c r="K67" s="376"/>
      <c r="L67" s="376"/>
      <c r="M67" s="376"/>
      <c r="N67" s="376"/>
      <c r="O67" s="376"/>
      <c r="P67" s="671"/>
      <c r="Q67" s="672"/>
      <c r="R67" s="672"/>
      <c r="S67" s="672"/>
      <c r="T67" s="675"/>
      <c r="U67" s="604"/>
      <c r="V67" s="376"/>
      <c r="W67" s="376"/>
      <c r="X67" s="376"/>
      <c r="Y67" s="376"/>
      <c r="Z67" s="376"/>
      <c r="AA67" s="376"/>
    </row>
    <row r="68" spans="1:27" ht="12.75" customHeight="1" x14ac:dyDescent="0.3">
      <c r="A68" s="153" t="s">
        <v>138</v>
      </c>
      <c r="B68" s="148">
        <f>B65*B66/Personnel!E5</f>
        <v>9.0018259281801575E-3</v>
      </c>
      <c r="C68" s="148">
        <f>C65*C66/Personnel!E5</f>
        <v>1.4811827956989236E-2</v>
      </c>
      <c r="D68" s="148">
        <f>D65*D66/Personnel!E5</f>
        <v>4.1761513491580429E-2</v>
      </c>
      <c r="E68" s="148">
        <f>E65*E66/Personnel!E5</f>
        <v>7.9975654290931314E-2</v>
      </c>
      <c r="F68" s="148">
        <f>F65*F66/Personnel!E5</f>
        <v>4.1372996551024561E-2</v>
      </c>
      <c r="G68" s="148">
        <f>G65*G66/Personnel!E5</f>
        <v>0</v>
      </c>
      <c r="H68" s="148">
        <f>H65*H66/Personnel!E5</f>
        <v>0</v>
      </c>
      <c r="I68" s="159">
        <f>SUM(B68:H68)</f>
        <v>0.18692381821870568</v>
      </c>
      <c r="J68" s="376"/>
      <c r="K68" s="376"/>
      <c r="L68" s="376"/>
      <c r="M68" s="376"/>
      <c r="N68" s="376"/>
      <c r="O68" s="376"/>
      <c r="P68" s="679" t="s">
        <v>214</v>
      </c>
      <c r="Q68" s="680"/>
      <c r="R68" s="680"/>
      <c r="S68" s="680"/>
      <c r="T68" s="683">
        <v>4</v>
      </c>
      <c r="U68" s="604"/>
      <c r="V68" s="376"/>
      <c r="W68" s="376"/>
      <c r="X68" s="376"/>
      <c r="Y68" s="376"/>
      <c r="Z68" s="376"/>
      <c r="AA68" s="376"/>
    </row>
    <row r="69" spans="1:27" ht="13.5" thickBot="1" x14ac:dyDescent="0.35">
      <c r="A69" s="154" t="s">
        <v>139</v>
      </c>
      <c r="B69" s="168">
        <f>B67*Personnel!G5</f>
        <v>584.89690914668279</v>
      </c>
      <c r="C69" s="168">
        <f>C67*Personnel!G5</f>
        <v>962.40390116128958</v>
      </c>
      <c r="D69" s="168">
        <f>D67*Personnel!G5</f>
        <v>2713.4695068971387</v>
      </c>
      <c r="E69" s="168">
        <f>E67*Personnel!G5</f>
        <v>5196.4471847108998</v>
      </c>
      <c r="F69" s="168">
        <f>F67*Personnel!G5</f>
        <v>2688.225477575168</v>
      </c>
      <c r="G69" s="168">
        <f>G67*Personnel!G5</f>
        <v>0</v>
      </c>
      <c r="H69" s="168">
        <f>H67*Personnel!G5</f>
        <v>0</v>
      </c>
      <c r="I69" s="169">
        <f>SUM(B69:H69)</f>
        <v>12145.442979491179</v>
      </c>
      <c r="J69" s="376"/>
      <c r="K69" s="376"/>
      <c r="L69" s="376"/>
      <c r="M69" s="376"/>
      <c r="N69" s="376"/>
      <c r="O69" s="376"/>
      <c r="P69" s="681"/>
      <c r="Q69" s="682"/>
      <c r="R69" s="682"/>
      <c r="S69" s="682"/>
      <c r="T69" s="684"/>
      <c r="U69" s="604"/>
      <c r="V69" s="376"/>
      <c r="W69" s="376"/>
      <c r="X69" s="376"/>
      <c r="Y69" s="376"/>
      <c r="Z69" s="376"/>
      <c r="AA69" s="376"/>
    </row>
    <row r="70" spans="1:27" ht="15" customHeight="1" thickBot="1" x14ac:dyDescent="0.3">
      <c r="A70" s="313"/>
      <c r="B70" s="313"/>
      <c r="C70" s="313"/>
      <c r="D70" s="313"/>
      <c r="E70" s="313"/>
      <c r="F70" s="313"/>
      <c r="G70" s="313"/>
      <c r="H70" s="313"/>
      <c r="J70" s="376"/>
      <c r="K70" s="376"/>
      <c r="L70" s="376"/>
      <c r="M70" s="376"/>
      <c r="N70" s="376"/>
      <c r="O70" s="376"/>
      <c r="P70" s="681"/>
      <c r="Q70" s="682"/>
      <c r="R70" s="682"/>
      <c r="S70" s="682"/>
      <c r="T70" s="684"/>
      <c r="U70" s="604"/>
      <c r="V70" s="376"/>
      <c r="W70" s="376"/>
      <c r="X70" s="376"/>
      <c r="Y70" s="376"/>
      <c r="Z70" s="376"/>
      <c r="AA70" s="376"/>
    </row>
    <row r="71" spans="1:27" ht="15" customHeight="1" x14ac:dyDescent="0.35">
      <c r="A71" s="364" t="s">
        <v>22</v>
      </c>
      <c r="B71" s="365"/>
      <c r="C71" s="365"/>
      <c r="D71" s="365"/>
      <c r="E71" s="365"/>
      <c r="F71" s="365"/>
      <c r="G71" s="365"/>
      <c r="H71" s="365"/>
      <c r="I71" s="558"/>
      <c r="J71" s="376"/>
      <c r="K71" s="376"/>
      <c r="L71" s="376"/>
      <c r="M71" s="376"/>
      <c r="N71" s="376"/>
      <c r="O71" s="376"/>
      <c r="P71" s="681"/>
      <c r="Q71" s="682"/>
      <c r="R71" s="682"/>
      <c r="S71" s="682"/>
      <c r="T71" s="684"/>
      <c r="U71" s="604"/>
      <c r="V71" s="376"/>
      <c r="W71" s="376"/>
      <c r="X71" s="376"/>
      <c r="Y71" s="376"/>
      <c r="Z71" s="376"/>
      <c r="AA71" s="376"/>
    </row>
    <row r="72" spans="1:27" ht="27" thickBot="1" x14ac:dyDescent="0.4">
      <c r="A72" s="149"/>
      <c r="B72" s="225" t="s">
        <v>195</v>
      </c>
      <c r="C72" s="237" t="s">
        <v>197</v>
      </c>
      <c r="D72" s="225" t="s">
        <v>17</v>
      </c>
      <c r="E72" s="225" t="s">
        <v>18</v>
      </c>
      <c r="F72" s="237" t="s">
        <v>196</v>
      </c>
      <c r="G72" s="225" t="s">
        <v>199</v>
      </c>
      <c r="H72" s="225" t="s">
        <v>210</v>
      </c>
      <c r="I72" s="156" t="s">
        <v>101</v>
      </c>
      <c r="J72" s="376"/>
      <c r="K72" s="376"/>
      <c r="L72" s="376"/>
      <c r="M72" s="376"/>
      <c r="N72" s="376"/>
      <c r="O72" s="376"/>
      <c r="P72" s="692" t="s">
        <v>204</v>
      </c>
      <c r="Q72" s="693"/>
      <c r="R72" s="693"/>
      <c r="S72" s="693"/>
      <c r="T72" s="695">
        <f>T68*U60</f>
        <v>6.3133213596968867</v>
      </c>
      <c r="U72" s="604"/>
      <c r="V72" s="376"/>
      <c r="W72" s="376"/>
      <c r="X72" s="376"/>
      <c r="Y72" s="376"/>
      <c r="Z72" s="376"/>
      <c r="AA72" s="376"/>
    </row>
    <row r="73" spans="1:27" ht="13" x14ac:dyDescent="0.3">
      <c r="A73" s="152" t="s">
        <v>136</v>
      </c>
      <c r="B73" s="144">
        <f>F18/60</f>
        <v>7.6666666666666813E-2</v>
      </c>
      <c r="C73" s="144">
        <f>K18/60</f>
        <v>0.11375000000000005</v>
      </c>
      <c r="D73" s="144">
        <f>P18/60</f>
        <v>6.8833333333333371E-2</v>
      </c>
      <c r="E73" s="144">
        <f>U18/60</f>
        <v>3.6249999999999984E-2</v>
      </c>
      <c r="F73" s="144">
        <f>Z18/60</f>
        <v>2.5833333333333344E-2</v>
      </c>
      <c r="G73" s="238"/>
      <c r="H73" s="239"/>
      <c r="I73" s="157">
        <f>SUM(B73:H73)</f>
        <v>0.32133333333333353</v>
      </c>
      <c r="J73" s="376"/>
      <c r="K73" s="376"/>
      <c r="L73" s="376"/>
      <c r="M73" s="376"/>
      <c r="N73" s="376"/>
      <c r="O73" s="376"/>
      <c r="P73" s="694"/>
      <c r="Q73" s="693"/>
      <c r="R73" s="693"/>
      <c r="S73" s="693"/>
      <c r="T73" s="696"/>
      <c r="U73" s="604"/>
      <c r="V73" s="376"/>
      <c r="W73" s="376"/>
      <c r="X73" s="376"/>
      <c r="Y73" s="376"/>
      <c r="Z73" s="376"/>
      <c r="AA73" s="376"/>
    </row>
    <row r="74" spans="1:27" ht="13" x14ac:dyDescent="0.3">
      <c r="A74" s="153" t="s">
        <v>137</v>
      </c>
      <c r="B74" s="146">
        <f>'Activity Volumes'!B8</f>
        <v>29</v>
      </c>
      <c r="C74" s="146">
        <f>'Activity Volumes'!B8</f>
        <v>29</v>
      </c>
      <c r="D74" s="146">
        <f>'Activity Volumes'!B10</f>
        <v>137</v>
      </c>
      <c r="E74" s="146">
        <f>'Activity Volumes'!B11+'Activity Volumes'!B12</f>
        <v>540</v>
      </c>
      <c r="F74" s="146">
        <f>'Activity Volumes'!B13+'Activity Volumes'!B14+'Activity Volumes'!B15</f>
        <v>301</v>
      </c>
      <c r="G74" s="147">
        <f>'Activity Volumes'!B17</f>
        <v>168</v>
      </c>
      <c r="H74" s="236">
        <f>'Activity Volumes'!B18</f>
        <v>174</v>
      </c>
      <c r="I74" s="159">
        <f>SUM(B74:H74)</f>
        <v>1378</v>
      </c>
      <c r="J74" s="376"/>
      <c r="K74" s="376"/>
      <c r="L74" s="376"/>
      <c r="M74" s="376"/>
      <c r="N74" s="376"/>
      <c r="O74" s="376"/>
      <c r="P74" s="694"/>
      <c r="Q74" s="693"/>
      <c r="R74" s="693"/>
      <c r="S74" s="693"/>
      <c r="T74" s="696"/>
      <c r="U74" s="604"/>
      <c r="V74" s="376"/>
      <c r="W74" s="376"/>
      <c r="X74" s="376"/>
      <c r="Y74" s="376"/>
      <c r="Z74" s="376"/>
      <c r="AA74" s="376"/>
    </row>
    <row r="75" spans="1:27" ht="13" x14ac:dyDescent="0.3">
      <c r="A75" s="153" t="s">
        <v>98</v>
      </c>
      <c r="B75" s="146">
        <f t="shared" ref="B75:G75" si="2">B73*B74</f>
        <v>2.2233333333333376</v>
      </c>
      <c r="C75" s="146">
        <f t="shared" si="2"/>
        <v>3.2987500000000014</v>
      </c>
      <c r="D75" s="146">
        <f t="shared" si="2"/>
        <v>9.4301666666666719</v>
      </c>
      <c r="E75" s="146">
        <f t="shared" si="2"/>
        <v>19.574999999999992</v>
      </c>
      <c r="F75" s="146">
        <f t="shared" si="2"/>
        <v>7.7758333333333365</v>
      </c>
      <c r="G75" s="146">
        <f t="shared" si="2"/>
        <v>0</v>
      </c>
      <c r="H75" s="146">
        <f>H73*H74</f>
        <v>0</v>
      </c>
      <c r="I75" s="159">
        <f>SUM(B75:H75)</f>
        <v>42.30308333333334</v>
      </c>
      <c r="J75" s="376"/>
      <c r="K75" s="376"/>
      <c r="L75" s="376"/>
      <c r="M75" s="376"/>
      <c r="N75" s="376"/>
      <c r="O75" s="376"/>
      <c r="P75" s="595" t="s">
        <v>201</v>
      </c>
      <c r="Q75" s="596"/>
      <c r="R75" s="596"/>
      <c r="S75" s="596"/>
      <c r="T75" s="600">
        <f>T68+T72</f>
        <v>10.313321359696886</v>
      </c>
      <c r="U75" s="604"/>
      <c r="V75" s="376"/>
      <c r="W75" s="376"/>
      <c r="X75" s="376"/>
      <c r="Y75" s="376"/>
      <c r="Z75" s="376"/>
      <c r="AA75" s="376"/>
    </row>
    <row r="76" spans="1:27" ht="13" x14ac:dyDescent="0.3">
      <c r="A76" s="153" t="s">
        <v>138</v>
      </c>
      <c r="B76" s="148">
        <f>B73*B74/Personnel!E6</f>
        <v>1.3532156624061701E-3</v>
      </c>
      <c r="C76" s="148">
        <f>C73*C74/Personnel!E6</f>
        <v>2.0077601947656736E-3</v>
      </c>
      <c r="D76" s="148">
        <f>D73*D74/Personnel!E6</f>
        <v>5.7396023534185469E-3</v>
      </c>
      <c r="E76" s="148">
        <f>E73*E74/Personnel!E6</f>
        <v>1.1914181375532558E-2</v>
      </c>
      <c r="F76" s="148">
        <f>F73*F74/Personnel!E6</f>
        <v>4.7327044025157255E-3</v>
      </c>
      <c r="G76" s="148">
        <f>G73*G74/Personnel!E6</f>
        <v>0</v>
      </c>
      <c r="H76" s="148">
        <f>H73*H74/Personnel!E6</f>
        <v>0</v>
      </c>
      <c r="I76" s="159">
        <f>SUM(B76:H76)</f>
        <v>2.5747463988638676E-2</v>
      </c>
      <c r="J76" s="376"/>
      <c r="K76" s="376"/>
      <c r="L76" s="376"/>
      <c r="M76" s="376"/>
      <c r="N76" s="376"/>
      <c r="O76" s="376"/>
      <c r="P76" s="597"/>
      <c r="Q76" s="596"/>
      <c r="R76" s="596"/>
      <c r="S76" s="596"/>
      <c r="T76" s="601"/>
      <c r="U76" s="604"/>
      <c r="V76" s="376"/>
      <c r="W76" s="376"/>
      <c r="X76" s="376"/>
      <c r="Y76" s="376"/>
      <c r="Z76" s="376"/>
      <c r="AA76" s="376"/>
    </row>
    <row r="77" spans="1:27" ht="13.5" thickBot="1" x14ac:dyDescent="0.35">
      <c r="A77" s="154" t="s">
        <v>139</v>
      </c>
      <c r="B77" s="168">
        <f>B75*Personnel!G6</f>
        <v>94.683374023128607</v>
      </c>
      <c r="C77" s="168">
        <f>C75*Personnel!G6</f>
        <v>140.48131037127212</v>
      </c>
      <c r="D77" s="168">
        <f>D75*Personnel!G6</f>
        <v>401.59520131953764</v>
      </c>
      <c r="E77" s="168">
        <f>E75*Personnel!G6</f>
        <v>833.62535824710858</v>
      </c>
      <c r="F77" s="168">
        <f>F75*Personnel!G6</f>
        <v>331.1433894339624</v>
      </c>
      <c r="G77" s="168">
        <f>G75*Personnel!G6</f>
        <v>0</v>
      </c>
      <c r="H77" s="168">
        <f>H75*Personnel!G6</f>
        <v>0</v>
      </c>
      <c r="I77" s="169">
        <f>SUM(B77:H77)</f>
        <v>1801.5286333950094</v>
      </c>
      <c r="J77" s="376"/>
      <c r="K77" s="376"/>
      <c r="L77" s="376"/>
      <c r="M77" s="376"/>
      <c r="N77" s="376"/>
      <c r="O77" s="376"/>
      <c r="P77" s="597"/>
      <c r="Q77" s="596"/>
      <c r="R77" s="596"/>
      <c r="S77" s="596"/>
      <c r="T77" s="601"/>
      <c r="U77" s="604"/>
      <c r="V77" s="376"/>
      <c r="W77" s="376"/>
      <c r="X77" s="376"/>
      <c r="Y77" s="376"/>
      <c r="Z77" s="376"/>
      <c r="AA77" s="376"/>
    </row>
    <row r="78" spans="1:27" ht="20.25" customHeight="1" thickBot="1" x14ac:dyDescent="0.3">
      <c r="A78" s="313"/>
      <c r="B78" s="313"/>
      <c r="C78" s="313"/>
      <c r="D78" s="313"/>
      <c r="E78" s="313"/>
      <c r="F78" s="313"/>
      <c r="G78" s="313"/>
      <c r="H78" s="313"/>
      <c r="J78" s="376"/>
      <c r="K78" s="376"/>
      <c r="L78" s="376"/>
      <c r="M78" s="376"/>
      <c r="N78" s="376"/>
      <c r="O78" s="376"/>
      <c r="P78" s="598"/>
      <c r="Q78" s="599"/>
      <c r="R78" s="599"/>
      <c r="S78" s="599"/>
      <c r="T78" s="602"/>
      <c r="U78" s="605"/>
      <c r="V78" s="376"/>
      <c r="W78" s="376"/>
      <c r="X78" s="376"/>
      <c r="Y78" s="376"/>
      <c r="Z78" s="376"/>
      <c r="AA78" s="376"/>
    </row>
    <row r="79" spans="1:27" ht="20.5" thickBot="1" x14ac:dyDescent="0.3">
      <c r="A79" s="661" t="s">
        <v>194</v>
      </c>
      <c r="B79" s="661"/>
      <c r="C79" s="661"/>
      <c r="D79" s="661"/>
      <c r="E79" s="661"/>
      <c r="F79" s="661"/>
      <c r="G79" s="661"/>
      <c r="H79" s="661"/>
      <c r="I79" s="662"/>
      <c r="J79" s="376"/>
      <c r="K79" s="376"/>
      <c r="L79" s="376"/>
      <c r="M79" s="376"/>
      <c r="N79" s="376"/>
      <c r="O79" s="376"/>
      <c r="V79" s="376"/>
      <c r="W79" s="376"/>
      <c r="X79" s="376"/>
      <c r="Y79" s="376"/>
      <c r="Z79" s="376"/>
      <c r="AA79" s="376"/>
    </row>
    <row r="80" spans="1:27" ht="20.5" thickBot="1" x14ac:dyDescent="0.3">
      <c r="A80" s="344"/>
      <c r="B80" s="344"/>
      <c r="C80" s="344"/>
      <c r="D80" s="344"/>
      <c r="E80" s="344"/>
      <c r="F80" s="344"/>
      <c r="G80" s="344"/>
      <c r="H80" s="344"/>
      <c r="J80" s="376"/>
      <c r="K80" s="376"/>
      <c r="L80" s="376"/>
      <c r="M80" s="376"/>
      <c r="N80" s="376"/>
      <c r="O80" s="376"/>
      <c r="P80" s="606" t="s">
        <v>217</v>
      </c>
      <c r="Q80" s="606"/>
      <c r="R80" s="606"/>
      <c r="S80" s="606"/>
      <c r="T80" s="606"/>
      <c r="U80" s="609">
        <f>T55-T75</f>
        <v>-5.2657085173353524</v>
      </c>
      <c r="V80" s="376"/>
      <c r="W80" s="376"/>
      <c r="X80" s="376"/>
      <c r="Y80" s="376"/>
      <c r="Z80" s="376"/>
      <c r="AA80" s="376"/>
    </row>
    <row r="81" spans="1:27" ht="15.5" x14ac:dyDescent="0.35">
      <c r="A81" s="341" t="s">
        <v>20</v>
      </c>
      <c r="B81" s="342"/>
      <c r="C81" s="342"/>
      <c r="D81" s="342"/>
      <c r="E81" s="342"/>
      <c r="F81" s="342"/>
      <c r="G81" s="342"/>
      <c r="H81" s="342"/>
      <c r="I81" s="558"/>
      <c r="J81" s="376"/>
      <c r="K81" s="376"/>
      <c r="L81" s="376"/>
      <c r="M81" s="376"/>
      <c r="N81" s="376"/>
      <c r="O81" s="376"/>
      <c r="P81" s="607"/>
      <c r="Q81" s="607"/>
      <c r="R81" s="607"/>
      <c r="S81" s="607"/>
      <c r="T81" s="607"/>
      <c r="U81" s="610"/>
      <c r="V81" s="376"/>
      <c r="W81" s="376"/>
      <c r="X81" s="376"/>
      <c r="Y81" s="376"/>
      <c r="Z81" s="376"/>
      <c r="AA81" s="376"/>
    </row>
    <row r="82" spans="1:27" ht="31.5" thickBot="1" x14ac:dyDescent="0.4">
      <c r="A82" s="149"/>
      <c r="B82" s="150" t="s">
        <v>195</v>
      </c>
      <c r="C82" s="224" t="s">
        <v>197</v>
      </c>
      <c r="D82" s="150" t="s">
        <v>17</v>
      </c>
      <c r="E82" s="150" t="s">
        <v>18</v>
      </c>
      <c r="F82" s="224" t="s">
        <v>196</v>
      </c>
      <c r="G82" s="225" t="s">
        <v>199</v>
      </c>
      <c r="H82" s="225" t="s">
        <v>210</v>
      </c>
      <c r="I82" s="156" t="s">
        <v>101</v>
      </c>
      <c r="J82" s="376"/>
      <c r="K82" s="376"/>
      <c r="L82" s="376"/>
      <c r="M82" s="376"/>
      <c r="N82" s="376"/>
      <c r="O82" s="376"/>
      <c r="P82" s="608"/>
      <c r="Q82" s="608"/>
      <c r="R82" s="608"/>
      <c r="S82" s="608"/>
      <c r="T82" s="608"/>
      <c r="U82" s="611"/>
      <c r="V82" s="376"/>
      <c r="W82" s="376"/>
      <c r="X82" s="376"/>
      <c r="Y82" s="376"/>
      <c r="Z82" s="376"/>
      <c r="AA82" s="376"/>
    </row>
    <row r="83" spans="1:27" ht="13" x14ac:dyDescent="0.3">
      <c r="A83" s="152" t="s">
        <v>136</v>
      </c>
      <c r="B83" s="144">
        <f>D39/60</f>
        <v>0.19750000000000004</v>
      </c>
      <c r="C83" s="144">
        <f>I39/60</f>
        <v>0.30500000000000022</v>
      </c>
      <c r="D83" s="144">
        <f>N39/60</f>
        <v>0.24583333333333346</v>
      </c>
      <c r="E83" s="144">
        <f>S39/60</f>
        <v>0.17083333333333334</v>
      </c>
      <c r="F83" s="144">
        <f>X39/60</f>
        <v>0.20666666666666669</v>
      </c>
      <c r="G83" s="238"/>
      <c r="H83" s="239"/>
      <c r="I83" s="157">
        <f>SUM(B83:H83)</f>
        <v>1.1258333333333339</v>
      </c>
      <c r="J83" s="376"/>
      <c r="K83" s="376"/>
      <c r="L83" s="376"/>
      <c r="M83" s="376"/>
      <c r="N83" s="376"/>
      <c r="O83" s="376"/>
      <c r="P83" s="376"/>
      <c r="Q83" s="376"/>
      <c r="R83" s="376"/>
      <c r="S83" s="376"/>
      <c r="T83" s="376"/>
      <c r="U83" s="376"/>
      <c r="V83" s="376"/>
      <c r="W83" s="376"/>
      <c r="X83" s="376"/>
      <c r="Y83" s="376"/>
      <c r="Z83" s="376"/>
      <c r="AA83" s="376"/>
    </row>
    <row r="84" spans="1:27" ht="13" x14ac:dyDescent="0.3">
      <c r="A84" s="153" t="s">
        <v>137</v>
      </c>
      <c r="B84" s="146">
        <f>'Activity Volumes'!B28</f>
        <v>341</v>
      </c>
      <c r="C84" s="146">
        <f>'Activity Volumes'!B28</f>
        <v>341</v>
      </c>
      <c r="D84" s="146">
        <f>'Activity Volumes'!B30</f>
        <v>547</v>
      </c>
      <c r="E84" s="146">
        <f>'Activity Volumes'!B31+'Activity Volumes'!B32</f>
        <v>1723</v>
      </c>
      <c r="F84" s="146">
        <f>'Activity Volumes'!B33+'Activity Volumes'!B34+'Activity Volumes'!B35</f>
        <v>1131</v>
      </c>
      <c r="G84" s="147">
        <f>'Activity Volumes'!B37</f>
        <v>652</v>
      </c>
      <c r="H84" s="236">
        <f>'Activity Volumes'!B38</f>
        <v>766</v>
      </c>
      <c r="I84" s="159">
        <f>SUM(B84:H84)</f>
        <v>5501</v>
      </c>
      <c r="J84" s="376"/>
      <c r="K84" s="376"/>
      <c r="L84" s="376"/>
      <c r="M84" s="376"/>
      <c r="N84" s="376"/>
      <c r="O84" s="376"/>
      <c r="P84" s="376"/>
      <c r="Q84" s="376"/>
      <c r="R84" s="376"/>
      <c r="S84" s="376"/>
      <c r="T84" s="376"/>
      <c r="U84" s="376"/>
      <c r="V84" s="376"/>
      <c r="W84" s="376"/>
      <c r="X84" s="376"/>
      <c r="Y84" s="376"/>
      <c r="Z84" s="376"/>
      <c r="AA84" s="376"/>
    </row>
    <row r="85" spans="1:27" ht="13" x14ac:dyDescent="0.3">
      <c r="A85" s="153" t="s">
        <v>98</v>
      </c>
      <c r="B85" s="146">
        <f t="shared" ref="B85:G85" si="3">B83*B84</f>
        <v>67.347500000000011</v>
      </c>
      <c r="C85" s="146">
        <f t="shared" si="3"/>
        <v>104.00500000000007</v>
      </c>
      <c r="D85" s="146">
        <f t="shared" si="3"/>
        <v>134.47083333333339</v>
      </c>
      <c r="E85" s="146">
        <f t="shared" si="3"/>
        <v>294.34583333333336</v>
      </c>
      <c r="F85" s="146">
        <f t="shared" si="3"/>
        <v>233.74000000000004</v>
      </c>
      <c r="G85" s="146">
        <f t="shared" si="3"/>
        <v>0</v>
      </c>
      <c r="H85" s="146">
        <f>H83*H84</f>
        <v>0</v>
      </c>
      <c r="I85" s="159">
        <f>SUM(B85:H85)</f>
        <v>833.90916666666681</v>
      </c>
      <c r="J85" s="376"/>
      <c r="K85" s="376"/>
      <c r="L85" s="376"/>
      <c r="M85" s="376"/>
      <c r="N85" s="376"/>
      <c r="O85" s="376"/>
      <c r="P85" s="376"/>
      <c r="Q85" s="376"/>
      <c r="R85" s="376"/>
      <c r="S85" s="376"/>
      <c r="T85" s="376"/>
      <c r="U85" s="376"/>
      <c r="V85" s="376"/>
      <c r="W85" s="376"/>
      <c r="X85" s="376"/>
      <c r="Y85" s="376"/>
      <c r="Z85" s="376"/>
      <c r="AA85" s="376"/>
    </row>
    <row r="86" spans="1:27" ht="13" x14ac:dyDescent="0.3">
      <c r="A86" s="153" t="s">
        <v>138</v>
      </c>
      <c r="B86" s="148">
        <f>B83*B84/Personnel!E4</f>
        <v>4.0990566037735855E-2</v>
      </c>
      <c r="C86" s="148">
        <f>C83*C84/Personnel!E4</f>
        <v>6.3301886792452869E-2</v>
      </c>
      <c r="D86" s="148">
        <f>D83*D84/Personnel!E4</f>
        <v>8.1844694664232123E-2</v>
      </c>
      <c r="E86" s="148">
        <f>E83*E84/Personnel!E4</f>
        <v>0.17915145059849868</v>
      </c>
      <c r="F86" s="148">
        <f>F83*F84/Personnel!E4</f>
        <v>0.14226415094339626</v>
      </c>
      <c r="G86" s="148">
        <f>G83*G84/Personnel!E4</f>
        <v>0</v>
      </c>
      <c r="H86" s="148">
        <f>H83*H84/Personnel!E4</f>
        <v>0</v>
      </c>
      <c r="I86" s="159">
        <f>SUM(B86:H86)</f>
        <v>0.50755274903631575</v>
      </c>
      <c r="J86" s="376"/>
      <c r="K86" s="376"/>
      <c r="L86" s="376"/>
      <c r="M86" s="376"/>
      <c r="N86" s="376"/>
      <c r="O86" s="376"/>
      <c r="P86" s="376"/>
      <c r="Q86" s="376"/>
      <c r="R86" s="376"/>
      <c r="S86" s="376"/>
      <c r="T86" s="376"/>
      <c r="U86" s="376"/>
      <c r="V86" s="376"/>
      <c r="W86" s="376"/>
      <c r="X86" s="376"/>
      <c r="Y86" s="376"/>
      <c r="Z86" s="376"/>
      <c r="AA86" s="376"/>
    </row>
    <row r="87" spans="1:27" ht="13.5" thickBot="1" x14ac:dyDescent="0.35">
      <c r="A87" s="154" t="s">
        <v>139</v>
      </c>
      <c r="B87" s="168">
        <f>B85*Personnel!G4</f>
        <v>2458.423430037737</v>
      </c>
      <c r="C87" s="168">
        <f>C85*Personnel!G4</f>
        <v>3796.5526387924565</v>
      </c>
      <c r="D87" s="168">
        <f>D85*Personnel!G4</f>
        <v>4908.6639789653109</v>
      </c>
      <c r="E87" s="168">
        <f>E85*Personnel!G4</f>
        <v>10744.670451028611</v>
      </c>
      <c r="F87" s="168">
        <f>F85*Personnel!G4</f>
        <v>8532.3418469434</v>
      </c>
      <c r="G87" s="168">
        <f>G85*Personnel!G4</f>
        <v>0</v>
      </c>
      <c r="H87" s="168">
        <f>H85*Personnel!G4</f>
        <v>0</v>
      </c>
      <c r="I87" s="169">
        <f>SUM(B87:H87)</f>
        <v>30440.652345767518</v>
      </c>
      <c r="J87" s="376"/>
      <c r="K87" s="376"/>
      <c r="L87" s="376"/>
      <c r="M87" s="376"/>
      <c r="N87" s="376"/>
      <c r="O87" s="376"/>
      <c r="P87" s="376"/>
      <c r="Q87" s="376"/>
      <c r="R87" s="376"/>
      <c r="S87" s="376"/>
      <c r="T87" s="376"/>
      <c r="U87" s="376"/>
      <c r="V87" s="376"/>
      <c r="W87" s="376"/>
      <c r="X87" s="376"/>
      <c r="Y87" s="376"/>
      <c r="Z87" s="376"/>
      <c r="AA87" s="376"/>
    </row>
    <row r="88" spans="1:27" ht="13" thickBot="1" x14ac:dyDescent="0.3">
      <c r="A88" s="353"/>
      <c r="B88" s="353"/>
      <c r="C88" s="353"/>
      <c r="D88" s="353"/>
      <c r="E88" s="353"/>
      <c r="F88" s="353"/>
      <c r="G88" s="353"/>
      <c r="H88" s="353"/>
      <c r="J88" s="376"/>
      <c r="K88" s="376"/>
      <c r="L88" s="376"/>
      <c r="M88" s="376"/>
      <c r="N88" s="376"/>
      <c r="O88" s="376"/>
      <c r="P88" s="376"/>
      <c r="Q88" s="376"/>
      <c r="R88" s="376"/>
      <c r="S88" s="376"/>
      <c r="T88" s="376"/>
      <c r="U88" s="376"/>
      <c r="V88" s="376"/>
      <c r="W88" s="376"/>
      <c r="X88" s="376"/>
      <c r="Y88" s="376"/>
      <c r="Z88" s="376"/>
      <c r="AA88" s="376"/>
    </row>
    <row r="89" spans="1:27" ht="15.5" x14ac:dyDescent="0.35">
      <c r="A89" s="354" t="s">
        <v>116</v>
      </c>
      <c r="B89" s="355"/>
      <c r="C89" s="355"/>
      <c r="D89" s="355"/>
      <c r="E89" s="355"/>
      <c r="F89" s="355"/>
      <c r="G89" s="355"/>
      <c r="H89" s="355"/>
      <c r="I89" s="558"/>
      <c r="J89" s="376"/>
      <c r="K89" s="376"/>
      <c r="L89" s="376"/>
      <c r="M89" s="376"/>
      <c r="N89" s="376"/>
      <c r="O89" s="376"/>
      <c r="P89" s="376"/>
      <c r="Q89" s="376"/>
      <c r="R89" s="376"/>
      <c r="S89" s="376"/>
      <c r="T89" s="376"/>
      <c r="U89" s="376"/>
      <c r="V89" s="376"/>
      <c r="W89" s="376"/>
      <c r="X89" s="376"/>
      <c r="Y89" s="376"/>
      <c r="Z89" s="376"/>
      <c r="AA89" s="376"/>
    </row>
    <row r="90" spans="1:27" ht="31.5" thickBot="1" x14ac:dyDescent="0.4">
      <c r="A90" s="149"/>
      <c r="B90" s="150" t="s">
        <v>195</v>
      </c>
      <c r="C90" s="224" t="s">
        <v>197</v>
      </c>
      <c r="D90" s="150" t="s">
        <v>17</v>
      </c>
      <c r="E90" s="150" t="s">
        <v>18</v>
      </c>
      <c r="F90" s="224" t="s">
        <v>196</v>
      </c>
      <c r="G90" s="225" t="s">
        <v>199</v>
      </c>
      <c r="H90" s="225" t="s">
        <v>210</v>
      </c>
      <c r="I90" s="156" t="s">
        <v>101</v>
      </c>
      <c r="J90" s="376"/>
      <c r="K90" s="376"/>
      <c r="L90" s="376"/>
      <c r="M90" s="376"/>
      <c r="N90" s="376"/>
      <c r="O90" s="376"/>
      <c r="P90" s="376"/>
      <c r="Q90" s="376"/>
      <c r="R90" s="376"/>
      <c r="S90" s="376"/>
      <c r="T90" s="376"/>
      <c r="U90" s="376"/>
      <c r="V90" s="376"/>
      <c r="W90" s="376"/>
      <c r="X90" s="376"/>
      <c r="Y90" s="376"/>
      <c r="Z90" s="376"/>
      <c r="AA90" s="376"/>
    </row>
    <row r="91" spans="1:27" ht="13" x14ac:dyDescent="0.3">
      <c r="A91" s="152" t="s">
        <v>136</v>
      </c>
      <c r="B91" s="144">
        <f>E40/60</f>
        <v>0.4366666666666667</v>
      </c>
      <c r="C91" s="144">
        <f>J40/60</f>
        <v>0.77833333333333343</v>
      </c>
      <c r="D91" s="144">
        <f>O40/60</f>
        <v>0.44499999999999995</v>
      </c>
      <c r="E91" s="144">
        <f>T40/60</f>
        <v>0.30333333333333329</v>
      </c>
      <c r="F91" s="144">
        <f>T40/60</f>
        <v>0.30333333333333329</v>
      </c>
      <c r="G91" s="238"/>
      <c r="H91" s="239"/>
      <c r="I91" s="157">
        <f>SUM(B91:H91)</f>
        <v>2.2666666666666666</v>
      </c>
      <c r="J91" s="376"/>
      <c r="K91" s="376"/>
      <c r="L91" s="376"/>
      <c r="M91" s="376"/>
      <c r="N91" s="376"/>
      <c r="O91" s="376"/>
      <c r="P91" s="376"/>
      <c r="Q91" s="376"/>
      <c r="R91" s="376"/>
      <c r="S91" s="376"/>
      <c r="T91" s="376"/>
      <c r="U91" s="376"/>
      <c r="V91" s="376"/>
      <c r="W91" s="376"/>
      <c r="X91" s="376"/>
      <c r="Y91" s="376"/>
      <c r="Z91" s="376"/>
      <c r="AA91" s="376"/>
    </row>
    <row r="92" spans="1:27" ht="13" x14ac:dyDescent="0.3">
      <c r="A92" s="153" t="s">
        <v>137</v>
      </c>
      <c r="B92" s="146">
        <f>'Activity Volumes'!B28</f>
        <v>341</v>
      </c>
      <c r="C92" s="146">
        <f>'Activity Volumes'!B28</f>
        <v>341</v>
      </c>
      <c r="D92" s="146">
        <f>'Activity Volumes'!B30</f>
        <v>547</v>
      </c>
      <c r="E92" s="146">
        <f>'Activity Volumes'!B31+'Activity Volumes'!B32</f>
        <v>1723</v>
      </c>
      <c r="F92" s="146">
        <f>'Activity Volumes'!B33+'Activity Volumes'!B34+'Activity Volumes'!B35</f>
        <v>1131</v>
      </c>
      <c r="G92" s="147">
        <f>'Activity Volumes'!B37</f>
        <v>652</v>
      </c>
      <c r="H92" s="236">
        <f>'Activity Volumes'!B38</f>
        <v>766</v>
      </c>
      <c r="I92" s="159">
        <f>SUM(B92:H92)</f>
        <v>5501</v>
      </c>
      <c r="J92" s="376"/>
      <c r="K92" s="376"/>
      <c r="L92" s="376"/>
      <c r="M92" s="376"/>
      <c r="N92" s="376"/>
      <c r="O92" s="376"/>
      <c r="P92" s="376"/>
      <c r="Q92" s="376"/>
      <c r="R92" s="376"/>
      <c r="S92" s="376"/>
      <c r="T92" s="376"/>
      <c r="U92" s="376"/>
      <c r="V92" s="376"/>
      <c r="W92" s="376"/>
      <c r="X92" s="376"/>
      <c r="Y92" s="376"/>
      <c r="Z92" s="376"/>
      <c r="AA92" s="376"/>
    </row>
    <row r="93" spans="1:27" ht="13" x14ac:dyDescent="0.3">
      <c r="A93" s="153" t="s">
        <v>98</v>
      </c>
      <c r="B93" s="146">
        <f t="shared" ref="B93:G93" si="4">B91*B92</f>
        <v>148.90333333333334</v>
      </c>
      <c r="C93" s="146">
        <f t="shared" si="4"/>
        <v>265.41166666666669</v>
      </c>
      <c r="D93" s="146">
        <f t="shared" si="4"/>
        <v>243.41499999999996</v>
      </c>
      <c r="E93" s="146">
        <f t="shared" si="4"/>
        <v>522.6433333333332</v>
      </c>
      <c r="F93" s="146">
        <f t="shared" si="4"/>
        <v>343.06999999999994</v>
      </c>
      <c r="G93" s="146">
        <f t="shared" si="4"/>
        <v>0</v>
      </c>
      <c r="H93" s="146">
        <f>H91*H92</f>
        <v>0</v>
      </c>
      <c r="I93" s="159">
        <f>SUM(B93:H93)</f>
        <v>1523.4433333333332</v>
      </c>
      <c r="J93" s="376"/>
      <c r="K93" s="376"/>
      <c r="L93" s="376"/>
      <c r="M93" s="376"/>
      <c r="N93" s="376"/>
      <c r="O93" s="376"/>
      <c r="P93" s="376"/>
      <c r="Q93" s="376"/>
      <c r="R93" s="376"/>
      <c r="S93" s="376"/>
      <c r="T93" s="376"/>
      <c r="U93" s="376"/>
      <c r="V93" s="376"/>
      <c r="W93" s="376"/>
      <c r="X93" s="376"/>
      <c r="Y93" s="376"/>
      <c r="Z93" s="376"/>
      <c r="AA93" s="376"/>
    </row>
    <row r="94" spans="1:27" ht="13" x14ac:dyDescent="0.3">
      <c r="A94" s="153" t="s">
        <v>138</v>
      </c>
      <c r="B94" s="148">
        <f>B91*B92/Personnel!E5</f>
        <v>9.0628930817610059E-2</v>
      </c>
      <c r="C94" s="148">
        <f>C91*C92/Personnel!E5</f>
        <v>0.16154088050314466</v>
      </c>
      <c r="D94" s="148">
        <f>D91*D92/Personnel!E5</f>
        <v>0.14815276932440655</v>
      </c>
      <c r="E94" s="148">
        <f>E91*E92/Personnel!E5</f>
        <v>0.3181030635017244</v>
      </c>
      <c r="F94" s="148">
        <f>F91*F92/Personnel!E5</f>
        <v>0.20880706025562989</v>
      </c>
      <c r="G94" s="148">
        <f>G91*G92/Personnel!E5</f>
        <v>0</v>
      </c>
      <c r="H94" s="148">
        <f>H91*H92/Personnel!E5</f>
        <v>0</v>
      </c>
      <c r="I94" s="159">
        <f>SUM(B94:H94)</f>
        <v>0.9272327044025156</v>
      </c>
      <c r="J94" s="376"/>
      <c r="K94" s="376"/>
      <c r="L94" s="376"/>
      <c r="M94" s="376"/>
      <c r="N94" s="376"/>
      <c r="O94" s="376"/>
      <c r="P94" s="376"/>
      <c r="Q94" s="376"/>
      <c r="R94" s="376"/>
      <c r="S94" s="376"/>
      <c r="T94" s="376"/>
      <c r="U94" s="376"/>
      <c r="V94" s="376"/>
      <c r="W94" s="376"/>
      <c r="X94" s="376"/>
      <c r="Y94" s="376"/>
      <c r="Z94" s="376"/>
      <c r="AA94" s="376"/>
    </row>
    <row r="95" spans="1:27" ht="13.5" thickBot="1" x14ac:dyDescent="0.35">
      <c r="A95" s="154" t="s">
        <v>139</v>
      </c>
      <c r="B95" s="168">
        <f>B93*Personnel!G5</f>
        <v>5888.6476963018868</v>
      </c>
      <c r="C95" s="168">
        <f>C93*Personnel!G5</f>
        <v>10496.177382339623</v>
      </c>
      <c r="D95" s="168">
        <f>D93*Personnel!G5</f>
        <v>9626.2799959391341</v>
      </c>
      <c r="E95" s="168">
        <f>E93*Personnel!G5</f>
        <v>20668.862086057205</v>
      </c>
      <c r="F95" s="168">
        <f>F93*Personnel!G5</f>
        <v>13567.314578833837</v>
      </c>
      <c r="G95" s="168">
        <f>G93*Personnel!G5</f>
        <v>0</v>
      </c>
      <c r="H95" s="168">
        <f>H93*Personnel!G5</f>
        <v>0</v>
      </c>
      <c r="I95" s="169">
        <f>SUM(B95:H95)</f>
        <v>60247.281739471684</v>
      </c>
      <c r="J95" s="376"/>
      <c r="K95" s="376"/>
      <c r="L95" s="376"/>
      <c r="M95" s="376"/>
      <c r="N95" s="376"/>
      <c r="O95" s="376"/>
      <c r="P95" s="376"/>
      <c r="Q95" s="376"/>
      <c r="R95" s="376"/>
      <c r="S95" s="376"/>
      <c r="T95" s="376"/>
      <c r="U95" s="376"/>
      <c r="V95" s="376"/>
      <c r="W95" s="376"/>
      <c r="X95" s="376"/>
      <c r="Y95" s="376"/>
      <c r="Z95" s="376"/>
      <c r="AA95" s="376"/>
    </row>
    <row r="96" spans="1:27" ht="13" thickBot="1" x14ac:dyDescent="0.3">
      <c r="A96" s="313"/>
      <c r="B96" s="313"/>
      <c r="C96" s="313"/>
      <c r="D96" s="313"/>
      <c r="E96" s="313"/>
      <c r="F96" s="313"/>
      <c r="G96" s="313"/>
      <c r="H96" s="313"/>
      <c r="J96" s="376"/>
      <c r="K96" s="376"/>
      <c r="L96" s="376"/>
      <c r="M96" s="376"/>
      <c r="N96" s="376"/>
      <c r="O96" s="376"/>
      <c r="P96" s="376"/>
      <c r="Q96" s="376"/>
      <c r="R96" s="376"/>
      <c r="S96" s="376"/>
      <c r="T96" s="376"/>
      <c r="U96" s="376"/>
      <c r="V96" s="376"/>
      <c r="W96" s="376"/>
      <c r="X96" s="376"/>
      <c r="Y96" s="376"/>
      <c r="Z96" s="376"/>
      <c r="AA96" s="376"/>
    </row>
    <row r="97" spans="1:27" ht="15.5" x14ac:dyDescent="0.35">
      <c r="A97" s="364" t="s">
        <v>22</v>
      </c>
      <c r="B97" s="365"/>
      <c r="C97" s="365"/>
      <c r="D97" s="365"/>
      <c r="E97" s="365"/>
      <c r="F97" s="365"/>
      <c r="G97" s="365"/>
      <c r="H97" s="365"/>
      <c r="I97" s="558"/>
      <c r="J97" s="376"/>
      <c r="K97" s="376"/>
      <c r="L97" s="376"/>
      <c r="M97" s="376"/>
      <c r="N97" s="376"/>
      <c r="O97" s="376"/>
      <c r="P97" s="376"/>
      <c r="Q97" s="376"/>
      <c r="R97" s="376"/>
      <c r="S97" s="376"/>
      <c r="T97" s="376"/>
      <c r="U97" s="376"/>
      <c r="V97" s="376"/>
      <c r="W97" s="376"/>
      <c r="X97" s="376"/>
      <c r="Y97" s="376"/>
      <c r="Z97" s="376"/>
      <c r="AA97" s="376"/>
    </row>
    <row r="98" spans="1:27" ht="31.5" thickBot="1" x14ac:dyDescent="0.4">
      <c r="A98" s="149"/>
      <c r="B98" s="150" t="s">
        <v>195</v>
      </c>
      <c r="C98" s="224" t="s">
        <v>197</v>
      </c>
      <c r="D98" s="150" t="s">
        <v>17</v>
      </c>
      <c r="E98" s="150" t="s">
        <v>18</v>
      </c>
      <c r="F98" s="224" t="s">
        <v>196</v>
      </c>
      <c r="G98" s="225" t="s">
        <v>199</v>
      </c>
      <c r="H98" s="225" t="s">
        <v>210</v>
      </c>
      <c r="I98" s="156" t="s">
        <v>101</v>
      </c>
      <c r="J98" s="376"/>
      <c r="K98" s="376"/>
      <c r="L98" s="376"/>
      <c r="M98" s="376"/>
      <c r="N98" s="376"/>
      <c r="O98" s="376"/>
      <c r="P98" s="376"/>
      <c r="Q98" s="376"/>
      <c r="R98" s="376"/>
      <c r="S98" s="376"/>
      <c r="T98" s="376"/>
      <c r="U98" s="376"/>
      <c r="V98" s="376"/>
      <c r="W98" s="376"/>
      <c r="X98" s="376"/>
      <c r="Y98" s="376"/>
      <c r="Z98" s="376"/>
      <c r="AA98" s="376"/>
    </row>
    <row r="99" spans="1:27" ht="13" x14ac:dyDescent="0.3">
      <c r="A99" s="152" t="s">
        <v>136</v>
      </c>
      <c r="B99" s="144">
        <f>F41/60</f>
        <v>3.9583333333333276E-2</v>
      </c>
      <c r="C99" s="144">
        <f>K41/60</f>
        <v>4.4166666666666528E-2</v>
      </c>
      <c r="D99" s="144">
        <f>P41/60</f>
        <v>2.1249999999999977E-2</v>
      </c>
      <c r="E99" s="144">
        <f>U41/60</f>
        <v>7.0833333333333304E-3</v>
      </c>
      <c r="F99" s="144">
        <f>Z41/60</f>
        <v>1.3333333333333331E-2</v>
      </c>
      <c r="G99" s="238"/>
      <c r="H99" s="239"/>
      <c r="I99" s="157">
        <f>SUM(B99:H99)</f>
        <v>0.12541666666666643</v>
      </c>
      <c r="J99" s="376"/>
      <c r="K99" s="376"/>
      <c r="L99" s="376"/>
      <c r="M99" s="376"/>
      <c r="N99" s="376"/>
      <c r="O99" s="376"/>
      <c r="P99" s="376"/>
      <c r="Q99" s="376"/>
      <c r="R99" s="376"/>
      <c r="S99" s="376"/>
      <c r="T99" s="376"/>
      <c r="U99" s="376"/>
      <c r="V99" s="376"/>
      <c r="W99" s="376"/>
      <c r="X99" s="376"/>
      <c r="Y99" s="376"/>
      <c r="Z99" s="376"/>
      <c r="AA99" s="376"/>
    </row>
    <row r="100" spans="1:27" ht="13" x14ac:dyDescent="0.3">
      <c r="A100" s="153" t="s">
        <v>137</v>
      </c>
      <c r="B100" s="146">
        <f>'Activity Volumes'!B28</f>
        <v>341</v>
      </c>
      <c r="C100" s="146">
        <f>'Activity Volumes'!B28</f>
        <v>341</v>
      </c>
      <c r="D100" s="146">
        <f>'Activity Volumes'!B30</f>
        <v>547</v>
      </c>
      <c r="E100" s="146">
        <f>'Activity Volumes'!B31+'Activity Volumes'!B32</f>
        <v>1723</v>
      </c>
      <c r="F100" s="146">
        <f>'Activity Volumes'!B33+'Activity Volumes'!B34+'Activity Volumes'!B35</f>
        <v>1131</v>
      </c>
      <c r="G100" s="147">
        <f>'Activity Volumes'!B37</f>
        <v>652</v>
      </c>
      <c r="H100" s="236">
        <f>'Activity Volumes'!B38</f>
        <v>766</v>
      </c>
      <c r="I100" s="159">
        <f>SUM(B100:H100)</f>
        <v>5501</v>
      </c>
      <c r="J100" s="376"/>
      <c r="K100" s="376"/>
      <c r="L100" s="376"/>
      <c r="M100" s="376"/>
      <c r="N100" s="376"/>
      <c r="O100" s="376"/>
      <c r="P100" s="376"/>
      <c r="Q100" s="376"/>
      <c r="R100" s="376"/>
      <c r="S100" s="376"/>
      <c r="T100" s="376"/>
      <c r="U100" s="376"/>
      <c r="V100" s="376"/>
      <c r="W100" s="376"/>
      <c r="X100" s="376"/>
      <c r="Y100" s="376"/>
      <c r="Z100" s="376"/>
      <c r="AA100" s="376"/>
    </row>
    <row r="101" spans="1:27" ht="13" x14ac:dyDescent="0.3">
      <c r="A101" s="153" t="s">
        <v>98</v>
      </c>
      <c r="B101" s="146">
        <f t="shared" ref="B101:G101" si="5">B99*B100</f>
        <v>13.497916666666647</v>
      </c>
      <c r="C101" s="146">
        <f t="shared" si="5"/>
        <v>15.060833333333285</v>
      </c>
      <c r="D101" s="146">
        <f t="shared" si="5"/>
        <v>11.623749999999987</v>
      </c>
      <c r="E101" s="146">
        <f t="shared" si="5"/>
        <v>12.204583333333328</v>
      </c>
      <c r="F101" s="146">
        <f t="shared" si="5"/>
        <v>15.079999999999997</v>
      </c>
      <c r="G101" s="146">
        <f t="shared" si="5"/>
        <v>0</v>
      </c>
      <c r="H101" s="146">
        <f>H99*H100</f>
        <v>0</v>
      </c>
      <c r="I101" s="159">
        <f>SUM(B101:H101)</f>
        <v>67.46708333333325</v>
      </c>
      <c r="J101" s="376"/>
      <c r="K101" s="376"/>
      <c r="L101" s="376"/>
      <c r="M101" s="376"/>
      <c r="N101" s="376"/>
      <c r="O101" s="376"/>
      <c r="P101" s="376"/>
      <c r="Q101" s="376"/>
      <c r="R101" s="376"/>
      <c r="S101" s="376"/>
      <c r="T101" s="376"/>
      <c r="U101" s="376"/>
      <c r="V101" s="376"/>
      <c r="W101" s="376"/>
      <c r="X101" s="376"/>
      <c r="Y101" s="376"/>
      <c r="Z101" s="376"/>
      <c r="AA101" s="376"/>
    </row>
    <row r="102" spans="1:27" ht="13" x14ac:dyDescent="0.3">
      <c r="A102" s="153" t="s">
        <v>138</v>
      </c>
      <c r="B102" s="148">
        <f>B99*B100/Personnel!E6</f>
        <v>8.2154088050314343E-3</v>
      </c>
      <c r="C102" s="148">
        <f>C99*C100/Personnel!E6</f>
        <v>9.1666666666666372E-3</v>
      </c>
      <c r="D102" s="148">
        <f>D99*D100/Personnel!E6</f>
        <v>7.0747108947048004E-3</v>
      </c>
      <c r="E102" s="148">
        <f>E99*E100/Personnel!E6</f>
        <v>7.4282308784743324E-3</v>
      </c>
      <c r="F102" s="148">
        <f>F99*F100/Personnel!E6</f>
        <v>9.178332318928787E-3</v>
      </c>
      <c r="G102" s="148">
        <f>G99*G100/Personnel!E6</f>
        <v>0</v>
      </c>
      <c r="H102" s="148">
        <f>H99*H100/Personnel!E6</f>
        <v>0</v>
      </c>
      <c r="I102" s="159">
        <f>SUM(B102:H102)</f>
        <v>4.1063349563805987E-2</v>
      </c>
      <c r="J102" s="376"/>
      <c r="K102" s="376"/>
      <c r="L102" s="376"/>
      <c r="M102" s="376"/>
      <c r="N102" s="376"/>
      <c r="O102" s="376"/>
      <c r="P102" s="376"/>
      <c r="Q102" s="376"/>
      <c r="R102" s="376"/>
      <c r="S102" s="376"/>
      <c r="T102" s="376"/>
      <c r="U102" s="376"/>
      <c r="V102" s="376"/>
      <c r="W102" s="376"/>
      <c r="X102" s="376"/>
      <c r="Y102" s="376"/>
      <c r="Z102" s="376"/>
      <c r="AA102" s="376"/>
    </row>
    <row r="103" spans="1:27" ht="13.5" thickBot="1" x14ac:dyDescent="0.35">
      <c r="A103" s="154" t="s">
        <v>139</v>
      </c>
      <c r="B103" s="168">
        <f>B101*Personnel!G6</f>
        <v>574.82531886792367</v>
      </c>
      <c r="C103" s="168">
        <f>C101*Personnel!G6</f>
        <v>641.38403999999798</v>
      </c>
      <c r="D103" s="168">
        <f>D101*Personnel!G6</f>
        <v>495.0116351430305</v>
      </c>
      <c r="E103" s="168">
        <f>E101*Personnel!G6</f>
        <v>519.74713427875815</v>
      </c>
      <c r="F103" s="168">
        <f>F101*Personnel!G6</f>
        <v>642.20027598295781</v>
      </c>
      <c r="G103" s="168">
        <f>G101*Personnel!G6</f>
        <v>0</v>
      </c>
      <c r="H103" s="168">
        <f>H101*Personnel!G6</f>
        <v>0</v>
      </c>
      <c r="I103" s="169">
        <f>SUM(B103:H103)</f>
        <v>2873.1684042726683</v>
      </c>
      <c r="J103" s="376"/>
      <c r="K103" s="376"/>
      <c r="L103" s="376"/>
      <c r="M103" s="376"/>
      <c r="N103" s="376"/>
      <c r="O103" s="376"/>
      <c r="P103" s="376"/>
      <c r="Q103" s="376"/>
      <c r="R103" s="376"/>
      <c r="S103" s="376"/>
      <c r="T103" s="376"/>
      <c r="U103" s="376"/>
      <c r="V103" s="376"/>
      <c r="W103" s="376"/>
      <c r="X103" s="376"/>
      <c r="Y103" s="376"/>
      <c r="Z103" s="376"/>
      <c r="AA103" s="376"/>
    </row>
    <row r="104" spans="1:27" ht="20.25" customHeight="1" x14ac:dyDescent="0.25">
      <c r="A104" s="313"/>
      <c r="B104" s="313"/>
      <c r="C104" s="313"/>
      <c r="D104" s="313"/>
      <c r="E104" s="313"/>
      <c r="F104" s="313"/>
      <c r="G104" s="313"/>
      <c r="H104" s="313"/>
      <c r="I104" s="663"/>
      <c r="J104" s="376"/>
      <c r="K104" s="376"/>
      <c r="L104" s="376"/>
      <c r="M104" s="376"/>
      <c r="N104" s="376"/>
      <c r="O104" s="376"/>
      <c r="P104" s="376"/>
      <c r="Q104" s="376"/>
      <c r="R104" s="376"/>
      <c r="S104" s="376"/>
      <c r="T104" s="376"/>
      <c r="U104" s="376"/>
      <c r="V104" s="376"/>
      <c r="W104" s="376"/>
      <c r="X104" s="376"/>
      <c r="Y104" s="376"/>
      <c r="Z104" s="376"/>
      <c r="AA104" s="376"/>
    </row>
    <row r="105" spans="1:27" ht="20.25" customHeight="1" x14ac:dyDescent="0.25">
      <c r="A105" s="659"/>
      <c r="B105" s="659"/>
      <c r="C105" s="659"/>
      <c r="D105" s="659"/>
      <c r="E105" s="659"/>
      <c r="F105" s="659"/>
      <c r="G105" s="659"/>
      <c r="H105" s="659"/>
      <c r="I105" s="660"/>
      <c r="J105" s="376"/>
      <c r="K105" s="376"/>
      <c r="L105" s="376"/>
      <c r="M105" s="376"/>
      <c r="N105" s="376"/>
      <c r="O105" s="376"/>
      <c r="P105" s="376"/>
      <c r="Q105" s="376"/>
      <c r="R105" s="376"/>
      <c r="S105" s="376"/>
      <c r="T105" s="376"/>
      <c r="U105" s="376"/>
      <c r="V105" s="376"/>
      <c r="W105" s="376"/>
      <c r="X105" s="376"/>
      <c r="Y105" s="376"/>
      <c r="Z105" s="376"/>
      <c r="AA105" s="376"/>
    </row>
    <row r="106" spans="1:27" ht="20.25" customHeight="1" x14ac:dyDescent="0.4">
      <c r="A106" s="655" t="s">
        <v>122</v>
      </c>
      <c r="B106" s="656"/>
      <c r="C106" s="656"/>
      <c r="D106" s="656"/>
      <c r="E106" s="656"/>
      <c r="F106" s="656"/>
      <c r="G106" s="656"/>
      <c r="H106" s="656"/>
      <c r="I106" s="376"/>
      <c r="J106" s="376"/>
      <c r="K106" s="376"/>
      <c r="L106" s="376"/>
      <c r="M106" s="376"/>
      <c r="N106" s="376"/>
      <c r="O106" s="376"/>
      <c r="P106" s="376"/>
      <c r="Q106" s="376"/>
      <c r="R106" s="376"/>
      <c r="S106" s="376"/>
      <c r="T106" s="376"/>
      <c r="U106" s="376"/>
      <c r="V106" s="376"/>
      <c r="W106" s="376"/>
      <c r="X106" s="376"/>
      <c r="Y106" s="376"/>
      <c r="Z106" s="376"/>
      <c r="AA106" s="376"/>
    </row>
    <row r="107" spans="1:27" ht="20.25" customHeight="1" thickBot="1" x14ac:dyDescent="0.3">
      <c r="A107" s="657"/>
      <c r="B107" s="657"/>
      <c r="C107" s="657"/>
      <c r="D107" s="657"/>
      <c r="E107" s="657"/>
      <c r="F107" s="657"/>
      <c r="G107" s="657"/>
      <c r="H107" s="657"/>
      <c r="I107" s="376"/>
      <c r="J107" s="376"/>
      <c r="K107" s="376"/>
      <c r="L107" s="376"/>
      <c r="M107" s="376"/>
      <c r="N107" s="376"/>
      <c r="O107" s="376"/>
      <c r="P107" s="376"/>
      <c r="Q107" s="376"/>
      <c r="R107" s="376"/>
      <c r="S107" s="376"/>
      <c r="T107" s="376"/>
      <c r="U107" s="376"/>
      <c r="V107" s="376"/>
      <c r="W107" s="376"/>
      <c r="X107" s="376"/>
      <c r="Y107" s="376"/>
      <c r="Z107" s="376"/>
      <c r="AA107" s="376"/>
    </row>
    <row r="108" spans="1:27" ht="15.75" customHeight="1" thickBot="1" x14ac:dyDescent="0.4">
      <c r="A108" s="346" t="s">
        <v>20</v>
      </c>
      <c r="B108" s="347"/>
      <c r="C108" s="348"/>
      <c r="D108" s="163">
        <f>I60+I86</f>
        <v>0.77673868938932855</v>
      </c>
      <c r="E108" s="170">
        <f>I61+I87</f>
        <v>46585.17257979796</v>
      </c>
      <c r="F108" s="658" t="s">
        <v>20</v>
      </c>
      <c r="G108" s="359"/>
      <c r="H108" s="359"/>
      <c r="I108" s="566"/>
      <c r="J108" s="376"/>
      <c r="K108" s="376"/>
      <c r="L108" s="376"/>
      <c r="M108" s="376"/>
      <c r="N108" s="376"/>
      <c r="O108" s="376"/>
      <c r="P108" s="376"/>
      <c r="Q108" s="376"/>
      <c r="R108" s="376"/>
      <c r="S108" s="376"/>
      <c r="T108" s="376"/>
      <c r="U108" s="376"/>
      <c r="V108" s="376"/>
      <c r="W108" s="376"/>
      <c r="X108" s="376"/>
      <c r="Y108" s="376"/>
      <c r="Z108" s="376"/>
      <c r="AA108" s="376"/>
    </row>
    <row r="109" spans="1:27" ht="15.75" customHeight="1" thickBot="1" x14ac:dyDescent="0.4">
      <c r="A109" s="370" t="s">
        <v>116</v>
      </c>
      <c r="B109" s="347"/>
      <c r="C109" s="348"/>
      <c r="D109" s="163">
        <f>I68+I94</f>
        <v>1.1141565226212213</v>
      </c>
      <c r="E109" s="170">
        <f>I69+I95</f>
        <v>72392.724718962869</v>
      </c>
      <c r="F109" s="653" t="s">
        <v>116</v>
      </c>
      <c r="G109" s="359"/>
      <c r="H109" s="359"/>
      <c r="I109" s="566"/>
      <c r="J109" s="376"/>
      <c r="K109" s="376"/>
      <c r="L109" s="376"/>
      <c r="M109" s="376"/>
      <c r="N109" s="376"/>
      <c r="O109" s="376"/>
      <c r="P109" s="376"/>
      <c r="Q109" s="376"/>
      <c r="R109" s="376"/>
      <c r="S109" s="376"/>
      <c r="T109" s="376"/>
      <c r="U109" s="376"/>
      <c r="V109" s="376"/>
      <c r="W109" s="376"/>
      <c r="X109" s="376"/>
      <c r="Y109" s="376"/>
      <c r="Z109" s="376"/>
      <c r="AA109" s="376"/>
    </row>
    <row r="110" spans="1:27" ht="15.75" customHeight="1" thickBot="1" x14ac:dyDescent="0.4">
      <c r="A110" s="367" t="s">
        <v>22</v>
      </c>
      <c r="B110" s="347"/>
      <c r="C110" s="348"/>
      <c r="D110" s="163">
        <f>I76+I102</f>
        <v>6.681081355244467E-2</v>
      </c>
      <c r="E110" s="170">
        <f>I77+I103</f>
        <v>4674.6970376676782</v>
      </c>
      <c r="F110" s="654" t="s">
        <v>22</v>
      </c>
      <c r="G110" s="359"/>
      <c r="H110" s="359"/>
      <c r="I110" s="566"/>
      <c r="J110" s="376"/>
      <c r="K110" s="376"/>
      <c r="L110" s="376"/>
      <c r="M110" s="376"/>
      <c r="N110" s="376"/>
      <c r="O110" s="376"/>
      <c r="P110" s="376"/>
      <c r="Q110" s="376"/>
      <c r="R110" s="376"/>
      <c r="S110" s="376"/>
      <c r="T110" s="376"/>
      <c r="U110" s="376"/>
      <c r="V110" s="376"/>
      <c r="W110" s="376"/>
      <c r="X110" s="376"/>
      <c r="Y110" s="376"/>
      <c r="Z110" s="376"/>
      <c r="AA110" s="376"/>
    </row>
    <row r="111" spans="1:27" ht="16" thickBot="1" x14ac:dyDescent="0.4">
      <c r="A111" s="357" t="s">
        <v>198</v>
      </c>
      <c r="B111" s="347"/>
      <c r="C111" s="348"/>
      <c r="D111" s="163">
        <f>D108+D109+D110</f>
        <v>1.9577060255629948</v>
      </c>
      <c r="E111" s="170">
        <f>SUM(E108:E110)</f>
        <v>123652.5943364285</v>
      </c>
      <c r="F111" s="361" t="s">
        <v>121</v>
      </c>
      <c r="G111" s="362"/>
      <c r="H111" s="362"/>
      <c r="I111" s="566"/>
      <c r="J111" s="376"/>
      <c r="K111" s="376"/>
      <c r="L111" s="376"/>
      <c r="M111" s="376"/>
      <c r="N111" s="376"/>
      <c r="O111" s="376"/>
      <c r="P111" s="376"/>
      <c r="Q111" s="376"/>
      <c r="R111" s="376"/>
      <c r="S111" s="376"/>
      <c r="T111" s="376"/>
      <c r="U111" s="376"/>
      <c r="V111" s="376"/>
      <c r="W111" s="376"/>
      <c r="X111" s="376"/>
      <c r="Y111" s="376"/>
      <c r="Z111" s="376"/>
      <c r="AA111" s="376"/>
    </row>
  </sheetData>
  <sheetProtection sheet="1" objects="1" scenarios="1"/>
  <mergeCells count="262">
    <mergeCell ref="A78:H78"/>
    <mergeCell ref="A62:H62"/>
    <mergeCell ref="A70:H70"/>
    <mergeCell ref="A71:I71"/>
    <mergeCell ref="A104:I104"/>
    <mergeCell ref="A80:H80"/>
    <mergeCell ref="A88:H88"/>
    <mergeCell ref="U57:U59"/>
    <mergeCell ref="P65:S67"/>
    <mergeCell ref="T65:T67"/>
    <mergeCell ref="U60:U63"/>
    <mergeCell ref="P68:S71"/>
    <mergeCell ref="T68:T71"/>
    <mergeCell ref="P60:S63"/>
    <mergeCell ref="T60:T63"/>
    <mergeCell ref="P72:S74"/>
    <mergeCell ref="T72:T74"/>
    <mergeCell ref="DA53:DH53"/>
    <mergeCell ref="DI53:DP53"/>
    <mergeCell ref="A111:C111"/>
    <mergeCell ref="A109:C109"/>
    <mergeCell ref="A110:C110"/>
    <mergeCell ref="F109:I109"/>
    <mergeCell ref="F110:I110"/>
    <mergeCell ref="F111:I111"/>
    <mergeCell ref="IG53:IN53"/>
    <mergeCell ref="CC53:CJ53"/>
    <mergeCell ref="CK53:CR53"/>
    <mergeCell ref="CS53:CZ53"/>
    <mergeCell ref="A106:I106"/>
    <mergeCell ref="A107:I107"/>
    <mergeCell ref="F108:I108"/>
    <mergeCell ref="A63:I63"/>
    <mergeCell ref="A81:I81"/>
    <mergeCell ref="A89:I89"/>
    <mergeCell ref="A96:H96"/>
    <mergeCell ref="A108:C108"/>
    <mergeCell ref="A97:I97"/>
    <mergeCell ref="J83:AA111"/>
    <mergeCell ref="A105:I105"/>
    <mergeCell ref="A79:I79"/>
    <mergeCell ref="IO53:IV53"/>
    <mergeCell ref="A54:H54"/>
    <mergeCell ref="FU53:GB53"/>
    <mergeCell ref="GC53:GJ53"/>
    <mergeCell ref="GK53:GR53"/>
    <mergeCell ref="GS53:GZ53"/>
    <mergeCell ref="HA53:HH53"/>
    <mergeCell ref="U53:U54"/>
    <mergeCell ref="FM53:FT53"/>
    <mergeCell ref="HQ53:HX53"/>
    <mergeCell ref="HY53:IF53"/>
    <mergeCell ref="HI53:HP53"/>
    <mergeCell ref="DY53:EF53"/>
    <mergeCell ref="EG53:EN53"/>
    <mergeCell ref="EO53:EV53"/>
    <mergeCell ref="EW53:FD53"/>
    <mergeCell ref="FE53:FL53"/>
    <mergeCell ref="DQ53:DX53"/>
    <mergeCell ref="AG53:AN53"/>
    <mergeCell ref="AO53:AV53"/>
    <mergeCell ref="AW53:BD53"/>
    <mergeCell ref="BE53:BL53"/>
    <mergeCell ref="BM53:BT53"/>
    <mergeCell ref="BU53:CB53"/>
    <mergeCell ref="A52:H52"/>
    <mergeCell ref="T57:T59"/>
    <mergeCell ref="T53:T54"/>
    <mergeCell ref="P53:S54"/>
    <mergeCell ref="P52:U52"/>
    <mergeCell ref="P55:S56"/>
    <mergeCell ref="T55:T56"/>
    <mergeCell ref="P57:S59"/>
    <mergeCell ref="A53:I53"/>
    <mergeCell ref="U55:U56"/>
    <mergeCell ref="A55:I55"/>
    <mergeCell ref="AA16:AA18"/>
    <mergeCell ref="S19:U19"/>
    <mergeCell ref="X19:Z19"/>
    <mergeCell ref="Q16:Q18"/>
    <mergeCell ref="A17:B17"/>
    <mergeCell ref="A18:B18"/>
    <mergeCell ref="W15:W19"/>
    <mergeCell ref="X25:Z26"/>
    <mergeCell ref="AA25:AA26"/>
    <mergeCell ref="W21:W26"/>
    <mergeCell ref="V22:V24"/>
    <mergeCell ref="AA22:AA24"/>
    <mergeCell ref="Q22:Q24"/>
    <mergeCell ref="N15:Q15"/>
    <mergeCell ref="R15:R19"/>
    <mergeCell ref="S15:V15"/>
    <mergeCell ref="N19:P19"/>
    <mergeCell ref="N21:Q21"/>
    <mergeCell ref="A19:B19"/>
    <mergeCell ref="D19:F19"/>
    <mergeCell ref="I19:K19"/>
    <mergeCell ref="A25:B26"/>
    <mergeCell ref="A14:AA14"/>
    <mergeCell ref="A20:AA20"/>
    <mergeCell ref="A37:AA37"/>
    <mergeCell ref="S36:U36"/>
    <mergeCell ref="X36:Z36"/>
    <mergeCell ref="A36:B36"/>
    <mergeCell ref="D36:F36"/>
    <mergeCell ref="A30:B30"/>
    <mergeCell ref="A31:AA31"/>
    <mergeCell ref="X21:AA21"/>
    <mergeCell ref="R32:R36"/>
    <mergeCell ref="A32:B32"/>
    <mergeCell ref="AA33:AA35"/>
    <mergeCell ref="S32:V32"/>
    <mergeCell ref="V33:V35"/>
    <mergeCell ref="V16:V18"/>
    <mergeCell ref="A16:B16"/>
    <mergeCell ref="G16:G18"/>
    <mergeCell ref="L16:L18"/>
    <mergeCell ref="X15:AA15"/>
    <mergeCell ref="W32:W36"/>
    <mergeCell ref="X32:AA32"/>
    <mergeCell ref="S25:U26"/>
    <mergeCell ref="V25:V26"/>
    <mergeCell ref="V48:V49"/>
    <mergeCell ref="A44:B44"/>
    <mergeCell ref="C44:C49"/>
    <mergeCell ref="D44:G44"/>
    <mergeCell ref="G45:G47"/>
    <mergeCell ref="S48:U49"/>
    <mergeCell ref="W44:W49"/>
    <mergeCell ref="X44:AA44"/>
    <mergeCell ref="V45:V47"/>
    <mergeCell ref="R44:R49"/>
    <mergeCell ref="S44:V44"/>
    <mergeCell ref="A48:B49"/>
    <mergeCell ref="D48:F49"/>
    <mergeCell ref="G48:G49"/>
    <mergeCell ref="I48:K49"/>
    <mergeCell ref="X48:Z49"/>
    <mergeCell ref="AA48:AA49"/>
    <mergeCell ref="H44:H49"/>
    <mergeCell ref="L45:L47"/>
    <mergeCell ref="Q45:Q47"/>
    <mergeCell ref="X38:AA38"/>
    <mergeCell ref="A39:B39"/>
    <mergeCell ref="G39:G41"/>
    <mergeCell ref="L39:L41"/>
    <mergeCell ref="Q39:Q41"/>
    <mergeCell ref="V39:V41"/>
    <mergeCell ref="AA39:AA41"/>
    <mergeCell ref="A40:B40"/>
    <mergeCell ref="A38:B38"/>
    <mergeCell ref="C38:C42"/>
    <mergeCell ref="R38:R42"/>
    <mergeCell ref="A41:B41"/>
    <mergeCell ref="A42:B42"/>
    <mergeCell ref="D42:F42"/>
    <mergeCell ref="S38:V38"/>
    <mergeCell ref="D38:G38"/>
    <mergeCell ref="W38:W42"/>
    <mergeCell ref="S42:U42"/>
    <mergeCell ref="I38:L38"/>
    <mergeCell ref="M38:M42"/>
    <mergeCell ref="N38:Q38"/>
    <mergeCell ref="X42:Z42"/>
    <mergeCell ref="H38:H42"/>
    <mergeCell ref="I42:K42"/>
    <mergeCell ref="I36:K36"/>
    <mergeCell ref="N36:P36"/>
    <mergeCell ref="A34:B34"/>
    <mergeCell ref="C32:C36"/>
    <mergeCell ref="D32:G32"/>
    <mergeCell ref="H32:H36"/>
    <mergeCell ref="A35:B35"/>
    <mergeCell ref="I32:L32"/>
    <mergeCell ref="M32:M36"/>
    <mergeCell ref="N32:Q32"/>
    <mergeCell ref="A33:B33"/>
    <mergeCell ref="G33:G35"/>
    <mergeCell ref="L33:L35"/>
    <mergeCell ref="Q33:Q35"/>
    <mergeCell ref="N42:P42"/>
    <mergeCell ref="A43:AA43"/>
    <mergeCell ref="AA45:AA47"/>
    <mergeCell ref="R21:R26"/>
    <mergeCell ref="L25:L26"/>
    <mergeCell ref="N25:P26"/>
    <mergeCell ref="Q25:Q26"/>
    <mergeCell ref="I21:L21"/>
    <mergeCell ref="M21:M26"/>
    <mergeCell ref="I44:L44"/>
    <mergeCell ref="M44:M49"/>
    <mergeCell ref="N44:Q44"/>
    <mergeCell ref="L48:L49"/>
    <mergeCell ref="N48:P49"/>
    <mergeCell ref="Q48:Q49"/>
    <mergeCell ref="A29:AA29"/>
    <mergeCell ref="A27:AA27"/>
    <mergeCell ref="L22:L24"/>
    <mergeCell ref="D25:F26"/>
    <mergeCell ref="G22:G24"/>
    <mergeCell ref="G25:G26"/>
    <mergeCell ref="I25:K26"/>
    <mergeCell ref="D21:G21"/>
    <mergeCell ref="H21:H26"/>
    <mergeCell ref="V10:V12"/>
    <mergeCell ref="A3:C3"/>
    <mergeCell ref="A4:AA4"/>
    <mergeCell ref="A6:AA6"/>
    <mergeCell ref="N3:Q3"/>
    <mergeCell ref="S3:V3"/>
    <mergeCell ref="D3:G3"/>
    <mergeCell ref="I3:L3"/>
    <mergeCell ref="X3:AA3"/>
    <mergeCell ref="S9:V9"/>
    <mergeCell ref="A1:AA1"/>
    <mergeCell ref="A2:AA2"/>
    <mergeCell ref="S21:V21"/>
    <mergeCell ref="A21:B21"/>
    <mergeCell ref="C21:C26"/>
    <mergeCell ref="A11:B11"/>
    <mergeCell ref="A12:B12"/>
    <mergeCell ref="M9:M13"/>
    <mergeCell ref="X13:Z13"/>
    <mergeCell ref="A15:B15"/>
    <mergeCell ref="C15:C19"/>
    <mergeCell ref="D15:G15"/>
    <mergeCell ref="H15:H19"/>
    <mergeCell ref="I15:L15"/>
    <mergeCell ref="M15:M19"/>
    <mergeCell ref="W9:W13"/>
    <mergeCell ref="N9:Q9"/>
    <mergeCell ref="R9:R13"/>
    <mergeCell ref="X9:AA9"/>
    <mergeCell ref="A10:B10"/>
    <mergeCell ref="G10:G12"/>
    <mergeCell ref="L10:L12"/>
    <mergeCell ref="A5:AA5"/>
    <mergeCell ref="Q10:Q12"/>
    <mergeCell ref="A28:AA28"/>
    <mergeCell ref="A51:I51"/>
    <mergeCell ref="A13:B13"/>
    <mergeCell ref="D13:F13"/>
    <mergeCell ref="I13:K13"/>
    <mergeCell ref="A7:B7"/>
    <mergeCell ref="A8:AA8"/>
    <mergeCell ref="A9:B9"/>
    <mergeCell ref="J51:O82"/>
    <mergeCell ref="V51:AA82"/>
    <mergeCell ref="A50:AA50"/>
    <mergeCell ref="P75:S78"/>
    <mergeCell ref="T75:T78"/>
    <mergeCell ref="U65:U78"/>
    <mergeCell ref="P80:T82"/>
    <mergeCell ref="U80:U82"/>
    <mergeCell ref="AA10:AA12"/>
    <mergeCell ref="C9:C13"/>
    <mergeCell ref="D9:G9"/>
    <mergeCell ref="H9:H13"/>
    <mergeCell ref="I9:L9"/>
    <mergeCell ref="N13:P13"/>
    <mergeCell ref="S13:U13"/>
    <mergeCell ref="P51:U51"/>
  </mergeCells>
  <phoneticPr fontId="0" type="noConversion"/>
  <pageMargins left="0.74803149606299213" right="0.74803149606299213" top="0.70866141732283472" bottom="0.70866141732283472" header="0.51181102362204722" footer="0.51181102362204722"/>
  <pageSetup paperSize="9" scale="38" fitToHeight="7" orientation="landscape" horizontalDpi="4294967293" verticalDpi="0" r:id="rId1"/>
  <headerFooter alignWithMargins="0">
    <oddFooter>&amp;L20080625_v1.0&amp;C&amp;A&amp;RPage &amp;P of &amp;N</oddFooter>
  </headerFooter>
  <rowBreaks count="1" manualBreakCount="1">
    <brk id="50" max="16383" man="1"/>
  </rowBreaks>
  <colBreaks count="1" manualBreakCount="1">
    <brk id="2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1D8908B7704548BA88E18700D11F85" ma:contentTypeVersion="8" ma:contentTypeDescription="Create a new document." ma:contentTypeScope="" ma:versionID="39a9efd995ad8ed7d7ab65ff7c0c005e">
  <xsd:schema xmlns:xsd="http://www.w3.org/2001/XMLSchema" xmlns:xs="http://www.w3.org/2001/XMLSchema" xmlns:p="http://schemas.microsoft.com/office/2006/metadata/properties" xmlns:ns3="a6d8d0a8-1b4b-4a89-aa83-df735d835250" targetNamespace="http://schemas.microsoft.com/office/2006/metadata/properties" ma:root="true" ma:fieldsID="9d16032ebab5cd970040c368e035c51c" ns3:_="">
    <xsd:import namespace="a6d8d0a8-1b4b-4a89-aa83-df735d83525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8d0a8-1b4b-4a89-aa83-df735d8352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A50E9-52CE-4A37-A5B8-109CF4CCDDAB}">
  <ds:schemaRefs>
    <ds:schemaRef ds:uri="http://purl.org/dc/terms/"/>
    <ds:schemaRef ds:uri="http://schemas.openxmlformats.org/package/2006/metadata/core-properties"/>
    <ds:schemaRef ds:uri="http://purl.org/dc/dcmitype/"/>
    <ds:schemaRef ds:uri="a6d8d0a8-1b4b-4a89-aa83-df735d835250"/>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F718301-DEE8-4836-811E-2D041F8C8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d8d0a8-1b4b-4a89-aa83-df735d835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4C102C-6741-4EA4-B798-E55ED7874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Activity Volumes</vt:lpstr>
      <vt:lpstr>Personnel</vt:lpstr>
      <vt:lpstr>Cat 0,1,2 &amp; TSS Cost Matrix</vt:lpstr>
      <vt:lpstr>Cat 3, 4 non TSS Cost Matrix</vt:lpstr>
      <vt:lpstr>Total Permit Scheme Cost</vt:lpstr>
      <vt:lpstr>Reality Check</vt:lpstr>
      <vt:lpstr>'Activity Volumes'!Print_Area</vt:lpstr>
      <vt:lpstr>'Cat 0,1,2 &amp; TSS Cost Matrix'!Print_Area</vt:lpstr>
      <vt:lpstr>Personnel!Print_Area</vt:lpstr>
      <vt:lpstr>'Reality Check'!Print_Area</vt:lpstr>
      <vt:lpstr>'Total Permit Scheme Cost'!Print_Area</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Herefordshire DfT permit scheme cost matrix</dc:title>
  <dc:creator>kulasingamk</dc:creator>
  <cp:lastModifiedBy>Walder, Rebecca</cp:lastModifiedBy>
  <cp:lastPrinted>2013-12-04T10:07:53Z</cp:lastPrinted>
  <dcterms:created xsi:type="dcterms:W3CDTF">2006-09-19T09:57:44Z</dcterms:created>
  <dcterms:modified xsi:type="dcterms:W3CDTF">2020-04-09T10:11:13Z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0x010100D51D8908B7704548BA88E18700D11F85</vt:lpwstr>
  </property>
</Properties>
</file>